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illmore\Desktop\"/>
    </mc:Choice>
  </mc:AlternateContent>
  <bookViews>
    <workbookView xWindow="0" yWindow="0" windowWidth="20490" windowHeight="7755"/>
  </bookViews>
  <sheets>
    <sheet name="Plantilla Presupuesto" sheetId="2" r:id="rId1"/>
    <sheet name="Hoja1" sheetId="4" r:id="rId2"/>
    <sheet name="Plantilla Ejecución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C17" i="2"/>
  <c r="C16" i="2"/>
  <c r="C59" i="2"/>
  <c r="C56" i="2"/>
  <c r="C53" i="2"/>
  <c r="C52" i="2"/>
  <c r="C34" i="2"/>
  <c r="C32" i="2"/>
  <c r="C31" i="2"/>
  <c r="C30" i="2"/>
  <c r="C29" i="2"/>
  <c r="C28" i="2"/>
  <c r="C27" i="2"/>
  <c r="C26" i="2"/>
  <c r="C9" i="2"/>
  <c r="C14" i="2"/>
  <c r="C13" i="2"/>
  <c r="C11" i="2"/>
  <c r="C10" i="2"/>
  <c r="C24" i="2"/>
  <c r="C23" i="2"/>
  <c r="C22" i="2"/>
  <c r="C21" i="2"/>
  <c r="C20" i="2"/>
  <c r="C19" i="2"/>
  <c r="C15" i="2" l="1"/>
  <c r="C86" i="2" s="1"/>
  <c r="C25" i="2"/>
  <c r="C51" i="2"/>
  <c r="C61" i="2"/>
  <c r="B51" i="2"/>
  <c r="B25" i="2"/>
  <c r="B86" i="2" s="1"/>
  <c r="B15" i="2"/>
  <c r="B9" i="2"/>
  <c r="F94" i="3" l="1"/>
  <c r="F81" i="3"/>
  <c r="E81" i="3"/>
  <c r="D81" i="3"/>
  <c r="F73" i="3"/>
  <c r="E73" i="3"/>
  <c r="F65" i="3"/>
  <c r="F59" i="3"/>
  <c r="F50" i="3"/>
  <c r="F42" i="3"/>
  <c r="F34" i="3"/>
  <c r="F24" i="3"/>
  <c r="F14" i="3"/>
  <c r="F8" i="3"/>
  <c r="E94" i="3" l="1"/>
  <c r="E84" i="3"/>
  <c r="E87" i="3"/>
  <c r="E90" i="3"/>
  <c r="D73" i="3"/>
  <c r="D65" i="3"/>
  <c r="D59" i="3"/>
  <c r="E65" i="3"/>
  <c r="E59" i="3"/>
  <c r="E50" i="3"/>
  <c r="E42" i="3"/>
  <c r="E34" i="3"/>
  <c r="E24" i="3"/>
  <c r="E14" i="3"/>
  <c r="E8" i="3"/>
  <c r="C59" i="3" l="1"/>
  <c r="D50" i="3"/>
  <c r="C50" i="3"/>
  <c r="D14" i="3"/>
  <c r="D24" i="3"/>
  <c r="D41" i="3"/>
  <c r="D34" i="3" s="1"/>
  <c r="D8" i="3"/>
  <c r="D94" i="3" l="1"/>
  <c r="C41" i="3"/>
  <c r="C78" i="3" l="1"/>
  <c r="B78" i="3" s="1"/>
  <c r="C77" i="3"/>
  <c r="B77" i="3" s="1"/>
  <c r="C76" i="3"/>
  <c r="B76" i="3" s="1"/>
  <c r="C75" i="3"/>
  <c r="C70" i="3"/>
  <c r="B70" i="3" s="1"/>
  <c r="C67" i="3"/>
  <c r="B67" i="3" s="1"/>
  <c r="C65" i="3"/>
  <c r="B65" i="3" s="1"/>
  <c r="B75" i="3" l="1"/>
  <c r="B73" i="3" s="1"/>
  <c r="C73" i="3"/>
  <c r="B43" i="3"/>
  <c r="B44" i="3"/>
  <c r="B45" i="3"/>
  <c r="B46" i="3"/>
  <c r="B47" i="3"/>
  <c r="B48" i="3"/>
  <c r="B49" i="3"/>
  <c r="C42" i="3"/>
  <c r="B60" i="3"/>
  <c r="B61" i="3"/>
  <c r="B62" i="3"/>
  <c r="B63" i="3"/>
  <c r="B59" i="3"/>
  <c r="B37" i="3"/>
  <c r="B38" i="3"/>
  <c r="B39" i="3"/>
  <c r="B40" i="3"/>
  <c r="B41" i="3"/>
  <c r="B36" i="3"/>
  <c r="C34" i="3"/>
  <c r="B34" i="3" s="1"/>
  <c r="C24" i="3"/>
  <c r="C14" i="3"/>
  <c r="B14" i="3" s="1"/>
  <c r="C8" i="3"/>
  <c r="B24" i="3" l="1"/>
  <c r="B8" i="3"/>
  <c r="C81" i="3"/>
  <c r="B42" i="3"/>
  <c r="B29" i="3"/>
  <c r="B30" i="3"/>
  <c r="B31" i="3"/>
  <c r="B32" i="3"/>
  <c r="B33" i="3"/>
  <c r="B35" i="3"/>
  <c r="B17" i="3"/>
  <c r="B18" i="3"/>
  <c r="B19" i="3"/>
  <c r="B20" i="3"/>
  <c r="B21" i="3"/>
  <c r="B22" i="3"/>
  <c r="B23" i="3"/>
  <c r="B25" i="3"/>
  <c r="B26" i="3"/>
  <c r="B27" i="3"/>
  <c r="B28" i="3"/>
  <c r="B10" i="3"/>
  <c r="B11" i="3"/>
  <c r="B12" i="3"/>
  <c r="B13" i="3"/>
  <c r="B15" i="3"/>
  <c r="B16" i="3"/>
  <c r="B9" i="3"/>
  <c r="E87" i="4"/>
  <c r="B52" i="3"/>
  <c r="B53" i="3"/>
  <c r="B54" i="3"/>
  <c r="B55" i="3"/>
  <c r="B56" i="3"/>
  <c r="B57" i="3"/>
  <c r="C94" i="3" l="1"/>
  <c r="B94" i="3" s="1"/>
  <c r="B81" i="3"/>
  <c r="B50" i="3"/>
</calcChain>
</file>

<file path=xl/sharedStrings.xml><?xml version="1.0" encoding="utf-8"?>
<sst xmlns="http://schemas.openxmlformats.org/spreadsheetml/2006/main" count="310" uniqueCount="149">
  <si>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</si>
  <si>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</si>
  <si>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</si>
  <si>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</si>
  <si>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</si>
  <si>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</si>
  <si>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</si>
  <si>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</si>
  <si>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</si>
  <si>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</si>
  <si>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</si>
  <si>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</si>
  <si>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</si>
  <si>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</si>
  <si>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</si>
  <si>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</si>
  <si>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</si>
  <si>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</si>
  <si>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</si>
  <si>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</si>
  <si>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</si>
  <si>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</si>
  <si>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</si>
  <si>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</si>
  <si>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</si>
  <si>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</si>
  <si>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</si>
  <si>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</si>
  <si>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</si>
  <si>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</si>
  <si>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</si>
  <si>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</si>
  <si>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</si>
  <si>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</si>
  <si>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</si>
  <si>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</si>
  <si>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</si>
  <si>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</si>
  <si>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</si>
  <si>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</si>
  <si>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</si>
  <si>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</si>
  <si>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</si>
  <si>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</si>
  <si>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</si>
  <si>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</si>
  <si>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</si>
  <si>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</si>
  <si>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</si>
  <si>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</si>
  <si>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</si>
  <si>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</si>
  <si>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</si>
  <si>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</si>
  <si>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</si>
  <si>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</si>
  <si>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</si>
  <si>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</si>
  <si>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</si>
  <si>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</si>
  <si>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</si>
  <si>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</si>
  <si>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</si>
  <si>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</si>
  <si>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</si>
  <si>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</si>
  <si>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</si>
  <si>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</si>
  <si>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</si>
  <si>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</si>
  <si>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</si>
  <si>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</si>
  <si>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</si>
  <si>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</si>
  <si>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</si>
  <si>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</si>
  <si>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</si>
  <si>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</si>
  <si>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</si>
  <si>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</si>
  <si>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</si>
  <si>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</si>
  <si>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</si>
  <si>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</si>
  <si>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</si>
  <si>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</si>
  <si>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</si>
  <si>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</si>
  <si>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</si>
  <si>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</si>
  <si>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</si>
  <si>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</si>
  <si>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</si>
  <si>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</si>
  <si>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</si>
  <si>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</si>
  <si>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</si>
  <si>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</si>
  <si>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</si>
  <si>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</si>
  <si>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</si>
  <si>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</si>
  <si>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</si>
  <si>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</si>
  <si>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</si>
  <si>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</si>
  <si>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</si>
  <si>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</si>
  <si>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>Oficina Nacional de Defensa Pública</t>
  </si>
  <si>
    <t>OFICINA NACIONAL DE DEFENSA PÚBLICA</t>
  </si>
  <si>
    <t>Preparado por:</t>
  </si>
  <si>
    <t>Revisado por:</t>
  </si>
  <si>
    <t>Autorizado por:</t>
  </si>
  <si>
    <t>Dra. Laura Hernandez Roman</t>
  </si>
  <si>
    <t>31 DE OCTUBRE DEL 2018</t>
  </si>
  <si>
    <t>Licdo. Rodolfo Valentín Santos</t>
  </si>
  <si>
    <t xml:space="preserve">           ______________________________</t>
  </si>
  <si>
    <t xml:space="preserve">          Director Nacional</t>
  </si>
  <si>
    <t>Fecha de registro: hasta el 01 de enero del 2020</t>
  </si>
  <si>
    <t xml:space="preserve">2.8- ADQUISICION DE ACTIVOS FINANCIEROS CON FINES DE POLITICA                   </t>
  </si>
  <si>
    <t>2.8.1. CONCESIÓN DE PRESTAMO</t>
  </si>
  <si>
    <t>2.8.3 COMPRA DE ACCIONES Y PARTICIPACIONES DE CAPITAL</t>
  </si>
  <si>
    <t>2.8.4 OBLIGACIONES NEGOCIABLES</t>
  </si>
  <si>
    <t>2.8.5 APORTES DE CAPITAL AL SECTOR PUBLICO</t>
  </si>
  <si>
    <t xml:space="preserve">2.9- GASTOS FINANCIEROS                    </t>
  </si>
  <si>
    <t xml:space="preserve">      2.8.2 ADQUISICION DE TITULOS VAORES     REPRESENTATIVOS DE DEUDAS</t>
  </si>
  <si>
    <t xml:space="preserve">       2.9.1  INTERESES DE LA DEUDA PUBLICA INTERNA</t>
  </si>
  <si>
    <t xml:space="preserve">       2.9.2 INTERESES DE LA DEUDA PUBLICA EXTERNA </t>
  </si>
  <si>
    <t xml:space="preserve">       2.9.3 INTERESES DE LA DEUDA COMERCIAL</t>
  </si>
  <si>
    <t xml:space="preserve">       2.9.4 COMISIONES Y OTROS GASTOS BANCARIOS    DE LA DEUDA PUBLICA</t>
  </si>
  <si>
    <t>Licdo. Geudy Diaz Severino</t>
  </si>
  <si>
    <t xml:space="preserve">                 Encargado División de Presupuesto</t>
  </si>
  <si>
    <t xml:space="preserve">   Licdo. Fabio Heredia</t>
  </si>
  <si>
    <t>Licdo. Fabio Heredia</t>
  </si>
  <si>
    <t xml:space="preserve">                         Encargado Departamento Financiero</t>
  </si>
  <si>
    <t>AÑO 2021</t>
  </si>
  <si>
    <t>30 DE ABRIL DEL 2021</t>
  </si>
  <si>
    <t xml:space="preserve">         Preparado por:</t>
  </si>
  <si>
    <t xml:space="preserve">                      Revisado por:</t>
  </si>
  <si>
    <t>__________________________</t>
  </si>
  <si>
    <t>____________________________</t>
  </si>
  <si>
    <t xml:space="preserve">    Licdo. Geudy Diaz Severino</t>
  </si>
  <si>
    <t xml:space="preserve">        Licdo. Fabio Heredia</t>
  </si>
  <si>
    <t xml:space="preserve">  Encargado Division de Presupuesto</t>
  </si>
  <si>
    <t>Encargado Departamento Financiero</t>
  </si>
  <si>
    <t xml:space="preserve">                                                                                                           Autorizado por:</t>
  </si>
  <si>
    <t xml:space="preserve">                                                             _______________________________</t>
  </si>
  <si>
    <t xml:space="preserve">                                                                Licdo. Rodolfo Valentin Santos</t>
  </si>
  <si>
    <t xml:space="preserve">                                                                  Director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</si>
</sst>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.00\ _€_-;\-* #,##0.00\ _€_-;_-* &quot;-&quot;??\ _€_-;_-@_-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6" fontId="0" fillId="0" borderId="0" xfId="0" applyNumberFormat="1" applyAlignment="1">
      <alignment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" xfId="1" applyFont="1" applyBorder="1" applyAlignment="1">
      <alignment horizontal="left" vertical="center" wrapText="1"/>
    </xf>
    <xf numFmtId="164" fontId="1" fillId="0" borderId="0" xfId="1" applyFont="1" applyAlignment="1">
      <alignment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164" fontId="5" fillId="0" borderId="0" xfId="1" applyFont="1" applyAlignment="1">
      <alignment vertical="center" wrapText="1"/>
    </xf>
    <xf numFmtId="0" fontId="5" fillId="0" borderId="0" xfId="0" applyFont="1"/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0" fillId="0" borderId="5" xfId="0" applyBorder="1"/>
    <xf numFmtId="166" fontId="0" fillId="0" borderId="5" xfId="0" applyNumberFormat="1" applyBorder="1" applyAlignment="1">
      <alignment vertical="center"/>
    </xf>
    <xf numFmtId="166" fontId="1" fillId="0" borderId="5" xfId="0" applyNumberFormat="1" applyFont="1" applyBorder="1" applyAlignment="1">
      <alignment vertical="center"/>
    </xf>
    <xf numFmtId="166" fontId="1" fillId="2" borderId="5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166" fontId="0" fillId="0" borderId="9" xfId="0" applyNumberFormat="1" applyBorder="1" applyAlignment="1">
      <alignment vertical="center"/>
    </xf>
    <xf numFmtId="0" fontId="0" fillId="0" borderId="0" xfId="0" applyBorder="1" applyAlignment="1"/>
    <xf numFmtId="0" fontId="0" fillId="0" borderId="9" xfId="0" applyBorder="1" applyAlignment="1"/>
    <xf numFmtId="166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166" fontId="1" fillId="3" borderId="11" xfId="0" applyNumberFormat="1" applyFont="1" applyFill="1" applyBorder="1" applyAlignment="1">
      <alignment horizontal="center" vertical="center"/>
    </xf>
    <xf numFmtId="166" fontId="1" fillId="3" borderId="1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66" fontId="0" fillId="0" borderId="17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0" fontId="0" fillId="0" borderId="18" xfId="0" applyBorder="1" applyAlignment="1"/>
    <xf numFmtId="0" fontId="1" fillId="0" borderId="16" xfId="0" applyFont="1" applyBorder="1" applyAlignment="1">
      <alignment horizontal="left" vertical="center"/>
    </xf>
    <xf numFmtId="166" fontId="1" fillId="0" borderId="17" xfId="0" applyNumberFormat="1" applyFont="1" applyBorder="1" applyAlignment="1">
      <alignment vertical="center"/>
    </xf>
    <xf numFmtId="0" fontId="0" fillId="0" borderId="19" xfId="0" applyBorder="1" applyAlignment="1">
      <alignment horizontal="left" vertical="center"/>
    </xf>
    <xf numFmtId="166" fontId="0" fillId="0" borderId="4" xfId="0" applyNumberFormat="1" applyBorder="1" applyAlignment="1">
      <alignment vertical="center"/>
    </xf>
    <xf numFmtId="0" fontId="0" fillId="0" borderId="20" xfId="0" applyBorder="1" applyAlignment="1"/>
    <xf numFmtId="0" fontId="1" fillId="0" borderId="19" xfId="0" applyFont="1" applyBorder="1" applyAlignment="1">
      <alignment horizontal="left" vertical="center"/>
    </xf>
    <xf numFmtId="166" fontId="1" fillId="0" borderId="4" xfId="0" applyNumberFormat="1" applyFont="1" applyBorder="1" applyAlignment="1">
      <alignment vertical="center"/>
    </xf>
    <xf numFmtId="0" fontId="1" fillId="2" borderId="16" xfId="0" applyFont="1" applyFill="1" applyBorder="1" applyAlignment="1">
      <alignment horizontal="left" vertical="center"/>
    </xf>
    <xf numFmtId="166" fontId="1" fillId="2" borderId="17" xfId="0" applyNumberFormat="1" applyFont="1" applyFill="1" applyBorder="1" applyAlignment="1">
      <alignment horizontal="center" vertical="center"/>
    </xf>
    <xf numFmtId="166" fontId="1" fillId="2" borderId="18" xfId="0" applyNumberFormat="1" applyFont="1" applyFill="1" applyBorder="1" applyAlignment="1">
      <alignment horizontal="center" vertical="center"/>
    </xf>
    <xf numFmtId="0" fontId="0" fillId="0" borderId="21" xfId="0" applyBorder="1" applyAlignment="1"/>
    <xf numFmtId="0" fontId="2" fillId="3" borderId="22" xfId="0" applyFont="1" applyFill="1" applyBorder="1" applyAlignment="1">
      <alignment horizontal="left" vertical="center"/>
    </xf>
    <xf numFmtId="166" fontId="1" fillId="3" borderId="23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7" fillId="0" borderId="0" xfId="1" applyFont="1"/>
    <xf numFmtId="164" fontId="7" fillId="0" borderId="0" xfId="1" applyFont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1" applyFont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0" xfId="1" applyFont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8" fillId="3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164" fontId="8" fillId="0" borderId="0" xfId="1" applyFont="1"/>
    <xf numFmtId="0" fontId="1" fillId="0" borderId="0" xfId="0" applyFont="1"/>
    <xf numFmtId="0" fontId="8" fillId="0" borderId="0" xfId="0" applyFont="1" applyAlignment="1">
      <alignment horizontal="left" vertical="center" wrapText="1" indent="2"/>
    </xf>
    <xf numFmtId="0" fontId="7" fillId="0" borderId="0" xfId="0" applyFont="1" applyAlignment="1">
      <alignment vertical="center" wrapText="1"/>
    </xf>
    <xf numFmtId="165" fontId="8" fillId="0" borderId="0" xfId="0" applyNumberFormat="1" applyFont="1"/>
    <xf numFmtId="164" fontId="8" fillId="0" borderId="0" xfId="0" applyNumberFormat="1" applyFont="1"/>
    <xf numFmtId="37" fontId="0" fillId="0" borderId="0" xfId="0" applyNumberFormat="1"/>
    <xf numFmtId="166" fontId="0" fillId="0" borderId="0" xfId="0" applyNumberFormat="1"/>
    <xf numFmtId="0" fontId="0" fillId="0" borderId="0" xfId="0" applyAlignment="1">
      <alignment horizontal="center"/>
    </xf>
    <xf numFmtId="37" fontId="1" fillId="0" borderId="0" xfId="0" applyNumberFormat="1" applyFont="1"/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152400</xdr:rowOff>
    </xdr:from>
    <xdr:to>
      <xdr:col>1</xdr:col>
      <xdr:colOff>990600</xdr:colOff>
      <xdr:row>4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152400"/>
          <a:ext cx="92392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6</xdr:row>
      <xdr:rowOff>17545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7375" cy="1303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1038225</xdr:colOff>
      <xdr:row>0</xdr:row>
      <xdr:rowOff>209551</xdr:rowOff>
    </xdr:from>
    <xdr:to>
      <xdr:col>5</xdr:col>
      <xdr:colOff>923925</xdr:colOff>
      <xdr:row>5</xdr:row>
      <xdr:rowOff>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209551"/>
          <a:ext cx="923925" cy="9144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1</xdr:col>
      <xdr:colOff>1876425</xdr:colOff>
      <xdr:row>6</xdr:row>
      <xdr:rowOff>85725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1857375" cy="1390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516698</xdr:colOff>
      <xdr:row>0</xdr:row>
      <xdr:rowOff>38100</xdr:rowOff>
    </xdr:from>
    <xdr:to>
      <xdr:col>9</xdr:col>
      <xdr:colOff>573848</xdr:colOff>
      <xdr:row>5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3073" y="38100"/>
          <a:ext cx="92392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2181225</xdr:colOff>
      <xdr:row>4</xdr:row>
      <xdr:rowOff>95250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23" b="16692"/>
        <a:stretch/>
      </xdr:blipFill>
      <xdr:spPr>
        <a:xfrm>
          <a:off x="323850" y="0"/>
          <a:ext cx="18573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showGridLines="0" tabSelected="1" topLeftCell="A10" zoomScaleNormal="100" workbookViewId="0">
      <selection activeCell="C60" sqref="C60"/>
    </sheetView>
  </sheetViews>
  <sheetFormatPr baseColWidth="10" defaultColWidth="9.140625" defaultRowHeight="15" x14ac:dyDescent="0.25"/>
  <cols>
    <col min="1" max="1" width="84.85546875" customWidth="1"/>
    <col min="2" max="2" width="16" bestFit="1" customWidth="1"/>
    <col min="3" max="3" width="15" customWidth="1"/>
    <col min="4" max="4" width="11.5703125" bestFit="1" customWidth="1"/>
    <col min="6" max="6" width="11" bestFit="1" customWidth="1"/>
    <col min="7" max="7" width="9.85546875" bestFit="1" customWidth="1"/>
  </cols>
  <sheetData>
    <row r="1" spans="1:6" ht="18.75" x14ac:dyDescent="0.25">
      <c r="A1" s="92"/>
      <c r="B1" s="92"/>
      <c r="C1" s="92"/>
    </row>
    <row r="2" spans="1:6" ht="21" x14ac:dyDescent="0.25">
      <c r="A2" s="93" t="s">
        <v>108</v>
      </c>
      <c r="B2" s="93"/>
      <c r="C2" s="93"/>
    </row>
    <row r="3" spans="1:6" ht="15.75" x14ac:dyDescent="0.25">
      <c r="A3" s="94" t="s">
        <v>135</v>
      </c>
      <c r="B3" s="94"/>
      <c r="C3" s="94"/>
    </row>
    <row r="4" spans="1:6" ht="15.75" x14ac:dyDescent="0.25">
      <c r="A4" s="94" t="s">
        <v>106</v>
      </c>
      <c r="B4" s="94"/>
      <c r="C4" s="94"/>
    </row>
    <row r="5" spans="1:6" x14ac:dyDescent="0.25">
      <c r="A5" s="95" t="s">
        <v>36</v>
      </c>
      <c r="B5" s="95"/>
      <c r="C5" s="95"/>
    </row>
    <row r="7" spans="1:6" ht="31.5" x14ac:dyDescent="0.25">
      <c r="A7" s="13" t="s">
        <v>0</v>
      </c>
      <c r="B7" s="14" t="s">
        <v>37</v>
      </c>
      <c r="C7" s="14" t="s">
        <v>38</v>
      </c>
    </row>
    <row r="8" spans="1:6" x14ac:dyDescent="0.25">
      <c r="A8" s="1" t="s">
        <v>1</v>
      </c>
      <c r="B8" s="16"/>
      <c r="C8" s="16"/>
    </row>
    <row r="9" spans="1:6" x14ac:dyDescent="0.25">
      <c r="A9" s="3" t="s">
        <v>2</v>
      </c>
      <c r="B9" s="17">
        <f>B10+B11+B12+B13+B14</f>
        <v>484185000</v>
      </c>
      <c r="C9" s="4">
        <f>C10+C11+C12+C13+C14</f>
        <v>484185000</v>
      </c>
    </row>
    <row r="10" spans="1:6" x14ac:dyDescent="0.25">
      <c r="A10" s="8" t="s">
        <v>3</v>
      </c>
      <c r="B10" s="6">
        <v>381320000</v>
      </c>
      <c r="C10" s="6">
        <f>B10</f>
        <v>381320000</v>
      </c>
    </row>
    <row r="11" spans="1:6" x14ac:dyDescent="0.25">
      <c r="A11" s="8" t="s">
        <v>4</v>
      </c>
      <c r="B11" s="6">
        <v>23365000</v>
      </c>
      <c r="C11" s="6">
        <f>B11</f>
        <v>23365000</v>
      </c>
      <c r="D11" s="6"/>
      <c r="E11" s="6"/>
      <c r="F11" s="86"/>
    </row>
    <row r="12" spans="1:6" x14ac:dyDescent="0.25">
      <c r="A12" s="8" t="s">
        <v>40</v>
      </c>
      <c r="B12" s="6">
        <v>0</v>
      </c>
      <c r="C12" s="6">
        <v>0</v>
      </c>
    </row>
    <row r="13" spans="1:6" x14ac:dyDescent="0.25">
      <c r="A13" s="8" t="s">
        <v>5</v>
      </c>
      <c r="B13" s="6">
        <v>28000000</v>
      </c>
      <c r="C13" s="6">
        <f>B13</f>
        <v>28000000</v>
      </c>
      <c r="F13" s="86"/>
    </row>
    <row r="14" spans="1:6" x14ac:dyDescent="0.25">
      <c r="A14" s="8" t="s">
        <v>6</v>
      </c>
      <c r="B14" s="6">
        <v>51500000</v>
      </c>
      <c r="C14" s="6">
        <f>B14</f>
        <v>51500000</v>
      </c>
    </row>
    <row r="15" spans="1:6" x14ac:dyDescent="0.25">
      <c r="A15" s="3" t="s">
        <v>7</v>
      </c>
      <c r="B15" s="4">
        <f>B16+B17+B18+B19+B20+B21+B22+B23+B24</f>
        <v>45223500</v>
      </c>
      <c r="C15" s="89">
        <f>C16+C17+C18+C19+C20+C21+C22+C23+C24</f>
        <v>55341158</v>
      </c>
    </row>
    <row r="16" spans="1:6" x14ac:dyDescent="0.25">
      <c r="A16" s="8" t="s">
        <v>8</v>
      </c>
      <c r="B16" s="6">
        <v>6745000</v>
      </c>
      <c r="C16" s="85">
        <f>B16+1500000</f>
        <v>8245000</v>
      </c>
    </row>
    <row r="17" spans="1:3" x14ac:dyDescent="0.25">
      <c r="A17" s="8" t="s">
        <v>9</v>
      </c>
      <c r="B17" s="6">
        <v>1100000</v>
      </c>
      <c r="C17" s="6">
        <f>B17</f>
        <v>1100000</v>
      </c>
    </row>
    <row r="18" spans="1:3" x14ac:dyDescent="0.25">
      <c r="A18" s="8" t="s">
        <v>10</v>
      </c>
      <c r="B18" s="6">
        <v>4800000</v>
      </c>
      <c r="C18" s="6">
        <f>B18</f>
        <v>4800000</v>
      </c>
    </row>
    <row r="19" spans="1:3" ht="18" customHeight="1" x14ac:dyDescent="0.25">
      <c r="A19" s="8" t="s">
        <v>11</v>
      </c>
      <c r="B19" s="6">
        <v>1000000</v>
      </c>
      <c r="C19" s="85">
        <f>B19+30000</f>
        <v>1030000</v>
      </c>
    </row>
    <row r="20" spans="1:3" x14ac:dyDescent="0.25">
      <c r="A20" s="8" t="s">
        <v>12</v>
      </c>
      <c r="B20" s="6">
        <v>8803000</v>
      </c>
      <c r="C20" s="85">
        <f>B20+2630000</f>
        <v>11433000</v>
      </c>
    </row>
    <row r="21" spans="1:3" x14ac:dyDescent="0.25">
      <c r="A21" s="8" t="s">
        <v>13</v>
      </c>
      <c r="B21" s="6">
        <v>14000000</v>
      </c>
      <c r="C21" s="85">
        <f>B21+600000</f>
        <v>14600000</v>
      </c>
    </row>
    <row r="22" spans="1:3" ht="30" x14ac:dyDescent="0.25">
      <c r="A22" s="8" t="s">
        <v>14</v>
      </c>
      <c r="B22" s="6">
        <v>3060000</v>
      </c>
      <c r="C22" s="85">
        <f>B22+2650000</f>
        <v>5710000</v>
      </c>
    </row>
    <row r="23" spans="1:3" x14ac:dyDescent="0.25">
      <c r="A23" s="8" t="s">
        <v>15</v>
      </c>
      <c r="B23" s="6">
        <v>4785500</v>
      </c>
      <c r="C23" s="85">
        <f>B23+2407658</f>
        <v>7193158</v>
      </c>
    </row>
    <row r="24" spans="1:3" x14ac:dyDescent="0.25">
      <c r="A24" s="8" t="s">
        <v>41</v>
      </c>
      <c r="B24" s="6">
        <v>930000</v>
      </c>
      <c r="C24" s="85">
        <f>B24+300000</f>
        <v>1230000</v>
      </c>
    </row>
    <row r="25" spans="1:3" x14ac:dyDescent="0.25">
      <c r="A25" s="3" t="s">
        <v>16</v>
      </c>
      <c r="B25" s="4">
        <f>B26+B27+B28+B29+B30+B31+B32+B33+B34</f>
        <v>19032983</v>
      </c>
      <c r="C25" s="88">
        <f>C26+C27+C28+C29+C30+C31+C32+C33+C34</f>
        <v>23252983</v>
      </c>
    </row>
    <row r="26" spans="1:3" x14ac:dyDescent="0.25">
      <c r="A26" s="8" t="s">
        <v>17</v>
      </c>
      <c r="B26" s="6">
        <v>1043000</v>
      </c>
      <c r="C26" s="85">
        <f>B26+200000</f>
        <v>1243000</v>
      </c>
    </row>
    <row r="27" spans="1:3" x14ac:dyDescent="0.25">
      <c r="A27" s="8" t="s">
        <v>18</v>
      </c>
      <c r="B27" s="6">
        <v>320000</v>
      </c>
      <c r="C27" s="85">
        <f>B27+555000</f>
        <v>875000</v>
      </c>
    </row>
    <row r="28" spans="1:3" x14ac:dyDescent="0.25">
      <c r="A28" s="8" t="s">
        <v>19</v>
      </c>
      <c r="B28" s="6">
        <v>3200000</v>
      </c>
      <c r="C28" s="85">
        <f>B28+1400000</f>
        <v>4600000</v>
      </c>
    </row>
    <row r="29" spans="1:3" x14ac:dyDescent="0.25">
      <c r="A29" s="8" t="s">
        <v>20</v>
      </c>
      <c r="B29" s="6">
        <v>90000</v>
      </c>
      <c r="C29" s="6">
        <f>B29</f>
        <v>90000</v>
      </c>
    </row>
    <row r="30" spans="1:3" x14ac:dyDescent="0.25">
      <c r="A30" s="8" t="s">
        <v>21</v>
      </c>
      <c r="B30" s="6">
        <v>639857</v>
      </c>
      <c r="C30" s="6">
        <f>B30</f>
        <v>639857</v>
      </c>
    </row>
    <row r="31" spans="1:3" x14ac:dyDescent="0.25">
      <c r="A31" s="8" t="s">
        <v>22</v>
      </c>
      <c r="B31" s="6">
        <v>185000</v>
      </c>
      <c r="C31" s="85">
        <f>B31+110000</f>
        <v>295000</v>
      </c>
    </row>
    <row r="32" spans="1:3" x14ac:dyDescent="0.25">
      <c r="A32" s="8" t="s">
        <v>23</v>
      </c>
      <c r="B32" s="6">
        <v>3812000</v>
      </c>
      <c r="C32" s="85">
        <f>B32+170000</f>
        <v>3982000</v>
      </c>
    </row>
    <row r="33" spans="1:3" x14ac:dyDescent="0.25">
      <c r="A33" s="8" t="s">
        <v>42</v>
      </c>
      <c r="B33" s="6">
        <v>0</v>
      </c>
      <c r="C33" s="6">
        <v>0</v>
      </c>
    </row>
    <row r="34" spans="1:3" x14ac:dyDescent="0.25">
      <c r="A34" s="8" t="s">
        <v>24</v>
      </c>
      <c r="B34" s="6">
        <v>9743126</v>
      </c>
      <c r="C34" s="85">
        <f>B34+1785000</f>
        <v>11528126</v>
      </c>
    </row>
    <row r="35" spans="1:3" x14ac:dyDescent="0.25">
      <c r="A35" s="3" t="s">
        <v>25</v>
      </c>
      <c r="B35" s="4"/>
      <c r="C35" s="85"/>
    </row>
    <row r="36" spans="1:3" x14ac:dyDescent="0.25">
      <c r="A36" s="8" t="s">
        <v>26</v>
      </c>
      <c r="B36" s="6">
        <v>0</v>
      </c>
      <c r="C36" s="6">
        <v>0</v>
      </c>
    </row>
    <row r="37" spans="1:3" x14ac:dyDescent="0.25">
      <c r="A37" s="8" t="s">
        <v>43</v>
      </c>
      <c r="B37" s="6">
        <v>0</v>
      </c>
      <c r="C37" s="6">
        <v>0</v>
      </c>
    </row>
    <row r="38" spans="1:3" x14ac:dyDescent="0.25">
      <c r="A38" s="8" t="s">
        <v>44</v>
      </c>
      <c r="B38" s="6">
        <v>0</v>
      </c>
      <c r="C38" s="6">
        <v>0</v>
      </c>
    </row>
    <row r="39" spans="1:3" x14ac:dyDescent="0.25">
      <c r="A39" s="8" t="s">
        <v>45</v>
      </c>
      <c r="B39" s="6">
        <v>0</v>
      </c>
      <c r="C39" s="6">
        <v>0</v>
      </c>
    </row>
    <row r="40" spans="1:3" x14ac:dyDescent="0.25">
      <c r="A40" s="8" t="s">
        <v>46</v>
      </c>
      <c r="B40" s="6">
        <v>0</v>
      </c>
      <c r="C40" s="6">
        <v>0</v>
      </c>
    </row>
    <row r="41" spans="1:3" x14ac:dyDescent="0.25">
      <c r="A41" s="8" t="s">
        <v>27</v>
      </c>
      <c r="B41" s="6">
        <v>0</v>
      </c>
      <c r="C41" s="6">
        <v>0</v>
      </c>
    </row>
    <row r="42" spans="1:3" x14ac:dyDescent="0.25">
      <c r="A42" s="8" t="s">
        <v>47</v>
      </c>
      <c r="B42" s="6">
        <v>0</v>
      </c>
      <c r="C42" s="6">
        <v>0</v>
      </c>
    </row>
    <row r="43" spans="1:3" x14ac:dyDescent="0.25">
      <c r="A43" s="3" t="s">
        <v>48</v>
      </c>
      <c r="B43" s="4"/>
      <c r="C43" s="85"/>
    </row>
    <row r="44" spans="1:3" x14ac:dyDescent="0.25">
      <c r="A44" s="8" t="s">
        <v>49</v>
      </c>
      <c r="B44" s="6">
        <v>0</v>
      </c>
      <c r="C44" s="6">
        <v>0</v>
      </c>
    </row>
    <row r="45" spans="1:3" x14ac:dyDescent="0.25">
      <c r="A45" s="8" t="s">
        <v>50</v>
      </c>
      <c r="B45" s="6">
        <v>0</v>
      </c>
      <c r="C45" s="6">
        <v>0</v>
      </c>
    </row>
    <row r="46" spans="1:3" x14ac:dyDescent="0.25">
      <c r="A46" s="8" t="s">
        <v>51</v>
      </c>
      <c r="B46" s="6">
        <v>0</v>
      </c>
      <c r="C46" s="6">
        <v>0</v>
      </c>
    </row>
    <row r="47" spans="1:3" x14ac:dyDescent="0.25">
      <c r="A47" s="8" t="s">
        <v>52</v>
      </c>
      <c r="B47" s="6">
        <v>0</v>
      </c>
      <c r="C47" s="6">
        <v>0</v>
      </c>
    </row>
    <row r="48" spans="1:3" x14ac:dyDescent="0.25">
      <c r="A48" s="8" t="s">
        <v>53</v>
      </c>
      <c r="B48" s="6">
        <v>0</v>
      </c>
      <c r="C48" s="6">
        <v>0</v>
      </c>
    </row>
    <row r="49" spans="1:3" x14ac:dyDescent="0.25">
      <c r="A49" s="8" t="s">
        <v>54</v>
      </c>
      <c r="B49" s="6">
        <v>0</v>
      </c>
      <c r="C49" s="6">
        <v>0</v>
      </c>
    </row>
    <row r="50" spans="1:3" x14ac:dyDescent="0.25">
      <c r="A50" s="8" t="s">
        <v>55</v>
      </c>
      <c r="B50" s="6">
        <v>0</v>
      </c>
      <c r="C50" s="6">
        <v>0</v>
      </c>
    </row>
    <row r="51" spans="1:3" x14ac:dyDescent="0.25">
      <c r="A51" s="3" t="s">
        <v>28</v>
      </c>
      <c r="B51" s="4">
        <f>B52+B53+B54+B55+B56+B57+B58+B59+B60</f>
        <v>3228000</v>
      </c>
      <c r="C51" s="88">
        <f>C52+C53+C54+C55+C56+C57+C58+C59+C60</f>
        <v>12603000</v>
      </c>
    </row>
    <row r="52" spans="1:3" x14ac:dyDescent="0.25">
      <c r="A52" s="8" t="s">
        <v>29</v>
      </c>
      <c r="B52" s="6">
        <v>2238000</v>
      </c>
      <c r="C52" s="85">
        <f>B52+3400000</f>
        <v>5638000</v>
      </c>
    </row>
    <row r="53" spans="1:3" x14ac:dyDescent="0.25">
      <c r="A53" s="8" t="s">
        <v>30</v>
      </c>
      <c r="B53" s="6">
        <v>40000</v>
      </c>
      <c r="C53" s="85">
        <f>B53+100000</f>
        <v>140000</v>
      </c>
    </row>
    <row r="54" spans="1:3" x14ac:dyDescent="0.25">
      <c r="A54" s="8" t="s">
        <v>31</v>
      </c>
      <c r="B54" s="6">
        <v>0</v>
      </c>
      <c r="C54" s="6">
        <v>0</v>
      </c>
    </row>
    <row r="55" spans="1:3" x14ac:dyDescent="0.25">
      <c r="A55" s="8" t="s">
        <v>32</v>
      </c>
      <c r="B55" s="6">
        <v>0</v>
      </c>
      <c r="C55" s="85">
        <v>4000000</v>
      </c>
    </row>
    <row r="56" spans="1:3" x14ac:dyDescent="0.25">
      <c r="A56" s="8" t="s">
        <v>33</v>
      </c>
      <c r="B56" s="6">
        <v>750000</v>
      </c>
      <c r="C56" s="85">
        <f>B56+1080000</f>
        <v>1830000</v>
      </c>
    </row>
    <row r="57" spans="1:3" x14ac:dyDescent="0.25">
      <c r="A57" s="8" t="s">
        <v>56</v>
      </c>
      <c r="B57" s="6">
        <v>0</v>
      </c>
      <c r="C57" s="6">
        <v>0</v>
      </c>
    </row>
    <row r="58" spans="1:3" x14ac:dyDescent="0.25">
      <c r="A58" s="8" t="s">
        <v>57</v>
      </c>
      <c r="B58" s="6">
        <v>0</v>
      </c>
      <c r="C58" s="6">
        <v>0</v>
      </c>
    </row>
    <row r="59" spans="1:3" x14ac:dyDescent="0.25">
      <c r="A59" s="8" t="s">
        <v>34</v>
      </c>
      <c r="B59" s="6">
        <v>200000</v>
      </c>
      <c r="C59" s="85">
        <f>B59+200000</f>
        <v>400000</v>
      </c>
    </row>
    <row r="60" spans="1:3" x14ac:dyDescent="0.25">
      <c r="A60" s="8" t="s">
        <v>58</v>
      </c>
      <c r="B60" s="6">
        <v>0</v>
      </c>
      <c r="C60" s="85">
        <v>595000</v>
      </c>
    </row>
    <row r="61" spans="1:3" x14ac:dyDescent="0.25">
      <c r="A61" s="3" t="s">
        <v>59</v>
      </c>
      <c r="B61" s="6">
        <v>0</v>
      </c>
      <c r="C61" s="4">
        <f>C62+C63+C64+C65</f>
        <v>31000000</v>
      </c>
    </row>
    <row r="62" spans="1:3" x14ac:dyDescent="0.25">
      <c r="A62" s="8" t="s">
        <v>60</v>
      </c>
      <c r="B62" s="6">
        <v>0</v>
      </c>
      <c r="C62" s="85">
        <v>31000000</v>
      </c>
    </row>
    <row r="63" spans="1:3" x14ac:dyDescent="0.25">
      <c r="A63" s="8" t="s">
        <v>61</v>
      </c>
      <c r="B63" s="6">
        <v>0</v>
      </c>
      <c r="C63" s="6">
        <v>0</v>
      </c>
    </row>
    <row r="64" spans="1:3" x14ac:dyDescent="0.25">
      <c r="A64" s="8" t="s">
        <v>62</v>
      </c>
      <c r="B64" s="6">
        <v>0</v>
      </c>
      <c r="C64" s="6">
        <v>0</v>
      </c>
    </row>
    <row r="65" spans="1:3" ht="30" x14ac:dyDescent="0.25">
      <c r="A65" s="8" t="s">
        <v>63</v>
      </c>
      <c r="B65" s="6">
        <v>0</v>
      </c>
      <c r="C65" s="6">
        <v>0</v>
      </c>
    </row>
    <row r="66" spans="1:3" x14ac:dyDescent="0.25">
      <c r="A66" s="3" t="s">
        <v>64</v>
      </c>
      <c r="B66" s="4"/>
      <c r="C66" s="85"/>
    </row>
    <row r="67" spans="1:3" x14ac:dyDescent="0.25">
      <c r="A67" s="8" t="s">
        <v>65</v>
      </c>
      <c r="B67" s="6">
        <v>0</v>
      </c>
      <c r="C67" s="6">
        <v>0</v>
      </c>
    </row>
    <row r="68" spans="1:3" x14ac:dyDescent="0.25">
      <c r="A68" s="8" t="s">
        <v>66</v>
      </c>
      <c r="B68" s="6">
        <v>0</v>
      </c>
      <c r="C68" s="6">
        <v>0</v>
      </c>
    </row>
    <row r="69" spans="1:3" x14ac:dyDescent="0.25">
      <c r="A69" s="3" t="s">
        <v>67</v>
      </c>
      <c r="B69" s="4"/>
      <c r="C69" s="85"/>
    </row>
    <row r="70" spans="1:3" x14ac:dyDescent="0.25">
      <c r="A70" s="8" t="s">
        <v>68</v>
      </c>
      <c r="B70" s="6">
        <v>0</v>
      </c>
      <c r="C70" s="6">
        <v>0</v>
      </c>
    </row>
    <row r="71" spans="1:3" x14ac:dyDescent="0.25">
      <c r="A71" s="8" t="s">
        <v>69</v>
      </c>
      <c r="B71" s="6">
        <v>0</v>
      </c>
      <c r="C71" s="6">
        <v>0</v>
      </c>
    </row>
    <row r="72" spans="1:3" x14ac:dyDescent="0.25">
      <c r="A72" s="8" t="s">
        <v>70</v>
      </c>
      <c r="B72" s="6">
        <v>0</v>
      </c>
      <c r="C72" s="6">
        <v>0</v>
      </c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>
        <v>0</v>
      </c>
      <c r="C77" s="6">
        <v>0</v>
      </c>
    </row>
    <row r="78" spans="1:3" x14ac:dyDescent="0.25">
      <c r="A78" s="8" t="s">
        <v>74</v>
      </c>
      <c r="B78" s="6">
        <v>0</v>
      </c>
      <c r="C78" s="6">
        <v>0</v>
      </c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>
        <v>0</v>
      </c>
      <c r="C80" s="6">
        <v>0</v>
      </c>
    </row>
    <row r="81" spans="1:6" x14ac:dyDescent="0.25">
      <c r="A81" s="8" t="s">
        <v>77</v>
      </c>
      <c r="B81" s="6">
        <v>0</v>
      </c>
      <c r="C81" s="6">
        <v>0</v>
      </c>
    </row>
    <row r="82" spans="1:6" x14ac:dyDescent="0.25">
      <c r="A82" s="3" t="s">
        <v>78</v>
      </c>
      <c r="B82" s="4"/>
    </row>
    <row r="83" spans="1:6" x14ac:dyDescent="0.25">
      <c r="A83" s="8" t="s">
        <v>79</v>
      </c>
      <c r="B83" s="6">
        <v>0</v>
      </c>
      <c r="C83" s="6">
        <v>0</v>
      </c>
    </row>
    <row r="84" spans="1:6" x14ac:dyDescent="0.25">
      <c r="A84" s="10" t="s">
        <v>80</v>
      </c>
      <c r="B84" s="7"/>
      <c r="C84" s="7"/>
    </row>
    <row r="85" spans="1:6" x14ac:dyDescent="0.25">
      <c r="F85" s="86"/>
    </row>
    <row r="86" spans="1:6" ht="15.75" x14ac:dyDescent="0.25">
      <c r="A86" s="11" t="s">
        <v>81</v>
      </c>
      <c r="B86" s="12">
        <f>B9+B15+B25+B51</f>
        <v>551669483</v>
      </c>
      <c r="C86" s="12">
        <f>C9+C15+C25+C51+C61</f>
        <v>606382141</v>
      </c>
    </row>
    <row r="87" spans="1:6" x14ac:dyDescent="0.25">
      <c r="A87" t="s">
        <v>104</v>
      </c>
    </row>
    <row r="89" spans="1:6" x14ac:dyDescent="0.25">
      <c r="A89" s="15" t="s">
        <v>137</v>
      </c>
      <c r="B89" s="90" t="s">
        <v>138</v>
      </c>
      <c r="C89" s="90"/>
    </row>
    <row r="90" spans="1:6" x14ac:dyDescent="0.25">
      <c r="A90" t="s">
        <v>139</v>
      </c>
      <c r="B90" t="s">
        <v>140</v>
      </c>
    </row>
    <row r="91" spans="1:6" x14ac:dyDescent="0.25">
      <c r="A91" s="80" t="s">
        <v>141</v>
      </c>
      <c r="B91" s="91" t="s">
        <v>142</v>
      </c>
      <c r="C91" s="91"/>
    </row>
    <row r="92" spans="1:6" x14ac:dyDescent="0.25">
      <c r="A92" s="80" t="s">
        <v>143</v>
      </c>
      <c r="B92" s="80" t="s">
        <v>144</v>
      </c>
      <c r="C92" s="80"/>
    </row>
    <row r="93" spans="1:6" x14ac:dyDescent="0.25">
      <c r="A93" s="23" t="s">
        <v>145</v>
      </c>
      <c r="B93" s="23"/>
      <c r="C93" s="23"/>
    </row>
    <row r="94" spans="1:6" x14ac:dyDescent="0.25">
      <c r="A94" s="87" t="s">
        <v>146</v>
      </c>
      <c r="B94" s="87"/>
      <c r="C94" s="87"/>
    </row>
    <row r="95" spans="1:6" x14ac:dyDescent="0.25">
      <c r="A95" s="27" t="s">
        <v>147</v>
      </c>
      <c r="B95" s="87"/>
      <c r="C95" s="87"/>
    </row>
    <row r="96" spans="1:6" x14ac:dyDescent="0.25">
      <c r="A96" s="27" t="s">
        <v>148</v>
      </c>
    </row>
    <row r="97" spans="1:1" ht="18.75" x14ac:dyDescent="0.3">
      <c r="A97" s="9" t="s">
        <v>39</v>
      </c>
    </row>
    <row r="98" spans="1:1" x14ac:dyDescent="0.25">
      <c r="A98" s="15" t="s">
        <v>102</v>
      </c>
    </row>
    <row r="99" spans="1:1" x14ac:dyDescent="0.25">
      <c r="A99" s="15" t="s">
        <v>103</v>
      </c>
    </row>
    <row r="100" spans="1:1" ht="18.75" x14ac:dyDescent="0.3">
      <c r="A100" s="9" t="s">
        <v>94</v>
      </c>
    </row>
    <row r="101" spans="1:1" x14ac:dyDescent="0.25">
      <c r="A101" s="15" t="s">
        <v>100</v>
      </c>
    </row>
    <row r="102" spans="1:1" x14ac:dyDescent="0.25">
      <c r="A102" s="15" t="s">
        <v>101</v>
      </c>
    </row>
  </sheetData>
  <dataConsolidate/>
  <mergeCells count="7">
    <mergeCell ref="B89:C89"/>
    <mergeCell ref="B91:C91"/>
    <mergeCell ref="A1:C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8"/>
  <sheetViews>
    <sheetView topLeftCell="A88" workbookViewId="0">
      <selection activeCell="E98" sqref="E98:F98"/>
    </sheetView>
  </sheetViews>
  <sheetFormatPr baseColWidth="10" defaultRowHeight="15" x14ac:dyDescent="0.25"/>
  <cols>
    <col min="1" max="1" width="4.42578125" customWidth="1"/>
    <col min="2" max="2" width="33.140625" customWidth="1"/>
    <col min="3" max="3" width="20.42578125" customWidth="1"/>
    <col min="4" max="4" width="33.7109375" customWidth="1"/>
    <col min="5" max="6" width="14.5703125" customWidth="1"/>
  </cols>
  <sheetData>
    <row r="1" spans="2:6" ht="18.75" x14ac:dyDescent="0.25">
      <c r="B1" s="92"/>
      <c r="C1" s="92"/>
      <c r="D1" s="92"/>
    </row>
    <row r="2" spans="2:6" ht="21" customHeight="1" x14ac:dyDescent="0.25">
      <c r="B2" s="93" t="s">
        <v>108</v>
      </c>
      <c r="C2" s="93"/>
      <c r="D2" s="93"/>
      <c r="E2" s="93"/>
      <c r="F2" s="93"/>
    </row>
    <row r="3" spans="2:6" ht="15.75" x14ac:dyDescent="0.25">
      <c r="B3" s="94" t="s">
        <v>114</v>
      </c>
      <c r="C3" s="94"/>
      <c r="D3" s="94"/>
      <c r="E3" s="94"/>
      <c r="F3" s="94"/>
    </row>
    <row r="4" spans="2:6" ht="16.5" customHeight="1" x14ac:dyDescent="0.25">
      <c r="B4" s="94" t="s">
        <v>106</v>
      </c>
      <c r="C4" s="94"/>
      <c r="D4" s="94"/>
      <c r="E4" s="94"/>
      <c r="F4" s="94"/>
    </row>
    <row r="5" spans="2:6" ht="16.5" customHeight="1" x14ac:dyDescent="0.25">
      <c r="B5" s="95" t="s">
        <v>36</v>
      </c>
      <c r="C5" s="95"/>
      <c r="D5" s="95"/>
      <c r="E5" s="95"/>
      <c r="F5" s="95"/>
    </row>
    <row r="6" spans="2:6" ht="16.5" customHeight="1" x14ac:dyDescent="0.25"/>
    <row r="7" spans="2:6" ht="16.5" customHeight="1" thickBot="1" x14ac:dyDescent="0.3"/>
    <row r="8" spans="2:6" ht="36" customHeight="1" thickBot="1" x14ac:dyDescent="0.3">
      <c r="B8" s="97" t="s">
        <v>0</v>
      </c>
      <c r="C8" s="98"/>
      <c r="D8" s="99"/>
      <c r="E8" s="61" t="s">
        <v>37</v>
      </c>
      <c r="F8" s="62" t="s">
        <v>38</v>
      </c>
    </row>
    <row r="9" spans="2:6" x14ac:dyDescent="0.25">
      <c r="B9" s="100" t="s">
        <v>1</v>
      </c>
      <c r="C9" s="101"/>
      <c r="D9" s="102"/>
      <c r="E9" s="32"/>
      <c r="F9" s="33"/>
    </row>
    <row r="10" spans="2:6" x14ac:dyDescent="0.25">
      <c r="B10" s="103" t="s">
        <v>2</v>
      </c>
      <c r="C10" s="104"/>
      <c r="D10" s="105"/>
      <c r="E10" s="28"/>
      <c r="F10" s="34"/>
    </row>
    <row r="11" spans="2:6" x14ac:dyDescent="0.25">
      <c r="B11" s="44" t="s">
        <v>3</v>
      </c>
      <c r="C11" s="45"/>
      <c r="D11" s="46"/>
      <c r="E11" s="29">
        <v>27624303.399999999</v>
      </c>
      <c r="F11" s="37"/>
    </row>
    <row r="12" spans="2:6" x14ac:dyDescent="0.25">
      <c r="B12" s="44" t="s">
        <v>4</v>
      </c>
      <c r="C12" s="45"/>
      <c r="D12" s="47"/>
      <c r="E12" s="29">
        <v>2414852.61</v>
      </c>
      <c r="F12" s="39"/>
    </row>
    <row r="13" spans="2:6" x14ac:dyDescent="0.25">
      <c r="B13" s="44" t="s">
        <v>40</v>
      </c>
      <c r="C13" s="45"/>
      <c r="D13" s="47"/>
      <c r="E13" s="29">
        <v>0</v>
      </c>
      <c r="F13" s="39"/>
    </row>
    <row r="14" spans="2:6" x14ac:dyDescent="0.25">
      <c r="B14" s="44" t="s">
        <v>5</v>
      </c>
      <c r="C14" s="45"/>
      <c r="D14" s="47"/>
      <c r="E14" s="29">
        <v>2905565.33</v>
      </c>
      <c r="F14" s="39"/>
    </row>
    <row r="15" spans="2:6" x14ac:dyDescent="0.25">
      <c r="B15" s="44" t="s">
        <v>6</v>
      </c>
      <c r="C15" s="45"/>
      <c r="D15" s="47"/>
      <c r="E15" s="29">
        <v>4132022.68</v>
      </c>
      <c r="F15" s="39"/>
    </row>
    <row r="16" spans="2:6" x14ac:dyDescent="0.25">
      <c r="B16" s="48" t="s">
        <v>7</v>
      </c>
      <c r="C16" s="49"/>
      <c r="D16" s="47"/>
      <c r="E16" s="30"/>
      <c r="F16" s="39"/>
    </row>
    <row r="17" spans="2:6" x14ac:dyDescent="0.25">
      <c r="B17" s="44" t="s">
        <v>8</v>
      </c>
      <c r="C17" s="45"/>
      <c r="D17" s="47"/>
      <c r="E17" s="29">
        <v>650858.03</v>
      </c>
      <c r="F17" s="39"/>
    </row>
    <row r="18" spans="2:6" x14ac:dyDescent="0.25">
      <c r="B18" s="44" t="s">
        <v>9</v>
      </c>
      <c r="C18" s="45"/>
      <c r="D18" s="47"/>
      <c r="E18" s="29">
        <v>414.76</v>
      </c>
      <c r="F18" s="39"/>
    </row>
    <row r="19" spans="2:6" x14ac:dyDescent="0.25">
      <c r="B19" s="50" t="s">
        <v>10</v>
      </c>
      <c r="C19" s="51"/>
      <c r="D19" s="52"/>
      <c r="E19" s="29">
        <v>0</v>
      </c>
      <c r="F19" s="39"/>
    </row>
    <row r="20" spans="2:6" x14ac:dyDescent="0.25">
      <c r="B20" s="44" t="s">
        <v>11</v>
      </c>
      <c r="C20" s="45"/>
      <c r="D20" s="47"/>
      <c r="E20" s="29">
        <v>89021</v>
      </c>
      <c r="F20" s="39"/>
    </row>
    <row r="21" spans="2:6" x14ac:dyDescent="0.25">
      <c r="B21" s="44" t="s">
        <v>12</v>
      </c>
      <c r="C21" s="45"/>
      <c r="D21" s="47"/>
      <c r="E21" s="29">
        <v>166521.60000000001</v>
      </c>
      <c r="F21" s="39"/>
    </row>
    <row r="22" spans="2:6" x14ac:dyDescent="0.25">
      <c r="B22" s="44" t="s">
        <v>13</v>
      </c>
      <c r="C22" s="45"/>
      <c r="D22" s="47"/>
      <c r="E22" s="29">
        <v>740745.65</v>
      </c>
      <c r="F22" s="39"/>
    </row>
    <row r="23" spans="2:6" x14ac:dyDescent="0.25">
      <c r="B23" s="44" t="s">
        <v>14</v>
      </c>
      <c r="C23" s="45"/>
      <c r="D23" s="47"/>
      <c r="E23" s="29">
        <v>571810.09</v>
      </c>
      <c r="F23" s="39"/>
    </row>
    <row r="24" spans="2:6" x14ac:dyDescent="0.25">
      <c r="B24" s="44" t="s">
        <v>15</v>
      </c>
      <c r="C24" s="45"/>
      <c r="D24" s="47"/>
      <c r="E24" s="29">
        <v>2641874.77</v>
      </c>
      <c r="F24" s="39"/>
    </row>
    <row r="25" spans="2:6" x14ac:dyDescent="0.25">
      <c r="B25" s="44" t="s">
        <v>41</v>
      </c>
      <c r="C25" s="45"/>
      <c r="D25" s="47"/>
      <c r="E25" s="29">
        <v>16921.2</v>
      </c>
      <c r="F25" s="39"/>
    </row>
    <row r="26" spans="2:6" x14ac:dyDescent="0.25">
      <c r="B26" s="48" t="s">
        <v>16</v>
      </c>
      <c r="C26" s="49"/>
      <c r="D26" s="47"/>
      <c r="E26" s="30"/>
      <c r="F26" s="39"/>
    </row>
    <row r="27" spans="2:6" x14ac:dyDescent="0.25">
      <c r="B27" s="44" t="s">
        <v>17</v>
      </c>
      <c r="C27" s="45"/>
      <c r="D27" s="47"/>
      <c r="E27" s="29">
        <v>29699</v>
      </c>
      <c r="F27" s="39"/>
    </row>
    <row r="28" spans="2:6" x14ac:dyDescent="0.25">
      <c r="B28" s="44" t="s">
        <v>18</v>
      </c>
      <c r="C28" s="45"/>
      <c r="D28" s="47"/>
      <c r="E28" s="29">
        <v>237185.81</v>
      </c>
      <c r="F28" s="39"/>
    </row>
    <row r="29" spans="2:6" x14ac:dyDescent="0.25">
      <c r="B29" s="44" t="s">
        <v>19</v>
      </c>
      <c r="C29" s="45"/>
      <c r="D29" s="47"/>
      <c r="E29" s="29">
        <v>6624.01</v>
      </c>
      <c r="F29" s="39"/>
    </row>
    <row r="30" spans="2:6" x14ac:dyDescent="0.25">
      <c r="B30" s="44" t="s">
        <v>20</v>
      </c>
      <c r="C30" s="45"/>
      <c r="D30" s="47"/>
      <c r="E30" s="29"/>
      <c r="F30" s="39"/>
    </row>
    <row r="31" spans="2:6" x14ac:dyDescent="0.25">
      <c r="B31" s="50" t="s">
        <v>21</v>
      </c>
      <c r="C31" s="51"/>
      <c r="D31" s="52"/>
      <c r="E31" s="29">
        <v>15504.22</v>
      </c>
      <c r="F31" s="39"/>
    </row>
    <row r="32" spans="2:6" x14ac:dyDescent="0.25">
      <c r="B32" s="44" t="s">
        <v>22</v>
      </c>
      <c r="C32" s="45"/>
      <c r="D32" s="47"/>
      <c r="E32" s="29">
        <v>20092.830000000002</v>
      </c>
      <c r="F32" s="39"/>
    </row>
    <row r="33" spans="2:6" x14ac:dyDescent="0.25">
      <c r="B33" s="44" t="s">
        <v>23</v>
      </c>
      <c r="C33" s="45"/>
      <c r="D33" s="47"/>
      <c r="E33" s="29">
        <v>128775.25</v>
      </c>
      <c r="F33" s="39"/>
    </row>
    <row r="34" spans="2:6" x14ac:dyDescent="0.25">
      <c r="B34" s="44" t="s">
        <v>42</v>
      </c>
      <c r="C34" s="45"/>
      <c r="D34" s="47"/>
      <c r="E34" s="29"/>
      <c r="F34" s="39"/>
    </row>
    <row r="35" spans="2:6" x14ac:dyDescent="0.25">
      <c r="B35" s="44" t="s">
        <v>24</v>
      </c>
      <c r="C35" s="45"/>
      <c r="D35" s="47"/>
      <c r="E35" s="29">
        <v>684355.62</v>
      </c>
      <c r="F35" s="39"/>
    </row>
    <row r="36" spans="2:6" x14ac:dyDescent="0.25">
      <c r="B36" s="53" t="s">
        <v>25</v>
      </c>
      <c r="C36" s="54"/>
      <c r="D36" s="52"/>
      <c r="E36" s="30"/>
      <c r="F36" s="39"/>
    </row>
    <row r="37" spans="2:6" x14ac:dyDescent="0.25">
      <c r="B37" s="44" t="s">
        <v>26</v>
      </c>
      <c r="C37" s="45"/>
      <c r="D37" s="47"/>
      <c r="E37" s="29">
        <v>0</v>
      </c>
      <c r="F37" s="39"/>
    </row>
    <row r="38" spans="2:6" x14ac:dyDescent="0.25">
      <c r="B38" s="44" t="s">
        <v>43</v>
      </c>
      <c r="C38" s="45"/>
      <c r="D38" s="47"/>
      <c r="E38" s="29">
        <v>0</v>
      </c>
      <c r="F38" s="39"/>
    </row>
    <row r="39" spans="2:6" x14ac:dyDescent="0.25">
      <c r="B39" s="50" t="s">
        <v>44</v>
      </c>
      <c r="C39" s="51"/>
      <c r="D39" s="52"/>
      <c r="E39" s="29">
        <v>0</v>
      </c>
      <c r="F39" s="39"/>
    </row>
    <row r="40" spans="2:6" x14ac:dyDescent="0.25">
      <c r="B40" s="44" t="s">
        <v>45</v>
      </c>
      <c r="C40" s="45"/>
      <c r="D40" s="47"/>
      <c r="E40" s="29">
        <v>0</v>
      </c>
      <c r="F40" s="39"/>
    </row>
    <row r="41" spans="2:6" x14ac:dyDescent="0.25">
      <c r="B41" s="44" t="s">
        <v>46</v>
      </c>
      <c r="C41" s="45"/>
      <c r="D41" s="47"/>
      <c r="E41" s="29">
        <v>0</v>
      </c>
      <c r="F41" s="39"/>
    </row>
    <row r="42" spans="2:6" x14ac:dyDescent="0.25">
      <c r="B42" s="44" t="s">
        <v>27</v>
      </c>
      <c r="C42" s="45"/>
      <c r="D42" s="47"/>
      <c r="E42" s="29">
        <v>0</v>
      </c>
      <c r="F42" s="39"/>
    </row>
    <row r="43" spans="2:6" x14ac:dyDescent="0.25">
      <c r="B43" s="44" t="s">
        <v>47</v>
      </c>
      <c r="C43" s="45"/>
      <c r="D43" s="47"/>
      <c r="E43" s="29">
        <v>0</v>
      </c>
      <c r="F43" s="39"/>
    </row>
    <row r="44" spans="2:6" x14ac:dyDescent="0.25">
      <c r="B44" s="48" t="s">
        <v>48</v>
      </c>
      <c r="C44" s="49"/>
      <c r="D44" s="47"/>
      <c r="E44" s="30"/>
      <c r="F44" s="39"/>
    </row>
    <row r="45" spans="2:6" x14ac:dyDescent="0.25">
      <c r="B45" s="50" t="s">
        <v>49</v>
      </c>
      <c r="C45" s="51"/>
      <c r="D45" s="52"/>
      <c r="E45" s="29"/>
      <c r="F45" s="39"/>
    </row>
    <row r="46" spans="2:6" x14ac:dyDescent="0.25">
      <c r="B46" s="44" t="s">
        <v>50</v>
      </c>
      <c r="C46" s="45"/>
      <c r="D46" s="47"/>
      <c r="E46" s="29"/>
      <c r="F46" s="39"/>
    </row>
    <row r="47" spans="2:6" x14ac:dyDescent="0.25">
      <c r="B47" s="44" t="s">
        <v>51</v>
      </c>
      <c r="C47" s="45"/>
      <c r="D47" s="47"/>
      <c r="E47" s="29"/>
      <c r="F47" s="39"/>
    </row>
    <row r="48" spans="2:6" x14ac:dyDescent="0.25">
      <c r="B48" s="44" t="s">
        <v>52</v>
      </c>
      <c r="C48" s="45"/>
      <c r="D48" s="47"/>
      <c r="E48" s="29"/>
      <c r="F48" s="39"/>
    </row>
    <row r="49" spans="2:6" x14ac:dyDescent="0.25">
      <c r="B49" s="44" t="s">
        <v>53</v>
      </c>
      <c r="C49" s="45"/>
      <c r="D49" s="47"/>
      <c r="E49" s="29"/>
      <c r="F49" s="39"/>
    </row>
    <row r="50" spans="2:6" x14ac:dyDescent="0.25">
      <c r="B50" s="44" t="s">
        <v>54</v>
      </c>
      <c r="C50" s="45"/>
      <c r="D50" s="47"/>
      <c r="E50" s="29"/>
      <c r="F50" s="39"/>
    </row>
    <row r="51" spans="2:6" x14ac:dyDescent="0.25">
      <c r="B51" s="44" t="s">
        <v>55</v>
      </c>
      <c r="C51" s="45"/>
      <c r="D51" s="47"/>
      <c r="E51" s="29"/>
      <c r="F51" s="39"/>
    </row>
    <row r="52" spans="2:6" x14ac:dyDescent="0.25">
      <c r="B52" s="48" t="s">
        <v>28</v>
      </c>
      <c r="C52" s="49"/>
      <c r="D52" s="47"/>
      <c r="E52" s="30"/>
      <c r="F52" s="39"/>
    </row>
    <row r="53" spans="2:6" x14ac:dyDescent="0.25">
      <c r="B53" s="44" t="s">
        <v>29</v>
      </c>
      <c r="C53" s="45"/>
      <c r="D53" s="47"/>
      <c r="E53" s="29">
        <v>0</v>
      </c>
      <c r="F53" s="39"/>
    </row>
    <row r="54" spans="2:6" x14ac:dyDescent="0.25">
      <c r="B54" s="44" t="s">
        <v>30</v>
      </c>
      <c r="C54" s="45"/>
      <c r="D54" s="47"/>
      <c r="E54" s="29">
        <v>0</v>
      </c>
      <c r="F54" s="39"/>
    </row>
    <row r="55" spans="2:6" x14ac:dyDescent="0.25">
      <c r="B55" s="44" t="s">
        <v>31</v>
      </c>
      <c r="C55" s="45"/>
      <c r="D55" s="47"/>
      <c r="E55" s="29">
        <v>0</v>
      </c>
      <c r="F55" s="39"/>
    </row>
    <row r="56" spans="2:6" x14ac:dyDescent="0.25">
      <c r="B56" s="44" t="s">
        <v>32</v>
      </c>
      <c r="C56" s="45"/>
      <c r="D56" s="47"/>
      <c r="E56" s="29">
        <v>0</v>
      </c>
      <c r="F56" s="39"/>
    </row>
    <row r="57" spans="2:6" x14ac:dyDescent="0.25">
      <c r="B57" s="44" t="s">
        <v>33</v>
      </c>
      <c r="C57" s="45"/>
      <c r="D57" s="47"/>
      <c r="E57" s="29">
        <v>0</v>
      </c>
      <c r="F57" s="39"/>
    </row>
    <row r="58" spans="2:6" x14ac:dyDescent="0.25">
      <c r="B58" s="44" t="s">
        <v>56</v>
      </c>
      <c r="C58" s="45"/>
      <c r="D58" s="47"/>
      <c r="E58" s="29">
        <v>0</v>
      </c>
      <c r="F58" s="39"/>
    </row>
    <row r="59" spans="2:6" x14ac:dyDescent="0.25">
      <c r="B59" s="44" t="s">
        <v>57</v>
      </c>
      <c r="C59" s="45"/>
      <c r="D59" s="47"/>
      <c r="E59" s="29">
        <v>0</v>
      </c>
      <c r="F59" s="39"/>
    </row>
    <row r="60" spans="2:6" x14ac:dyDescent="0.25">
      <c r="B60" s="44" t="s">
        <v>34</v>
      </c>
      <c r="C60" s="45"/>
      <c r="D60" s="47"/>
      <c r="E60" s="29">
        <v>0</v>
      </c>
      <c r="F60" s="39"/>
    </row>
    <row r="61" spans="2:6" x14ac:dyDescent="0.25">
      <c r="B61" s="44" t="s">
        <v>58</v>
      </c>
      <c r="C61" s="45"/>
      <c r="D61" s="47"/>
      <c r="E61" s="29">
        <v>0</v>
      </c>
      <c r="F61" s="39"/>
    </row>
    <row r="62" spans="2:6" x14ac:dyDescent="0.25">
      <c r="B62" s="48" t="s">
        <v>59</v>
      </c>
      <c r="C62" s="49"/>
      <c r="D62" s="47"/>
      <c r="E62" s="30"/>
      <c r="F62" s="39"/>
    </row>
    <row r="63" spans="2:6" x14ac:dyDescent="0.25">
      <c r="B63" s="44" t="s">
        <v>60</v>
      </c>
      <c r="C63" s="45"/>
      <c r="D63" s="47"/>
      <c r="E63" s="29"/>
      <c r="F63" s="39"/>
    </row>
    <row r="64" spans="2:6" x14ac:dyDescent="0.25">
      <c r="B64" s="44" t="s">
        <v>61</v>
      </c>
      <c r="C64" s="45"/>
      <c r="D64" s="47"/>
      <c r="E64" s="29"/>
      <c r="F64" s="39"/>
    </row>
    <row r="65" spans="2:6" x14ac:dyDescent="0.25">
      <c r="B65" s="44" t="s">
        <v>62</v>
      </c>
      <c r="C65" s="45"/>
      <c r="D65" s="47"/>
      <c r="E65" s="29"/>
      <c r="F65" s="39"/>
    </row>
    <row r="66" spans="2:6" x14ac:dyDescent="0.25">
      <c r="B66" s="44" t="s">
        <v>63</v>
      </c>
      <c r="C66" s="45"/>
      <c r="D66" s="47"/>
      <c r="E66" s="29"/>
      <c r="F66" s="39"/>
    </row>
    <row r="67" spans="2:6" x14ac:dyDescent="0.25">
      <c r="B67" s="48" t="s">
        <v>64</v>
      </c>
      <c r="C67" s="49"/>
      <c r="D67" s="47"/>
      <c r="E67" s="30"/>
      <c r="F67" s="39"/>
    </row>
    <row r="68" spans="2:6" x14ac:dyDescent="0.25">
      <c r="B68" s="44" t="s">
        <v>65</v>
      </c>
      <c r="C68" s="45"/>
      <c r="D68" s="47"/>
      <c r="E68" s="29"/>
      <c r="F68" s="39"/>
    </row>
    <row r="69" spans="2:6" x14ac:dyDescent="0.25">
      <c r="B69" s="44" t="s">
        <v>66</v>
      </c>
      <c r="C69" s="45"/>
      <c r="D69" s="47"/>
      <c r="E69" s="29"/>
      <c r="F69" s="39"/>
    </row>
    <row r="70" spans="2:6" x14ac:dyDescent="0.25">
      <c r="B70" s="48" t="s">
        <v>67</v>
      </c>
      <c r="C70" s="49"/>
      <c r="D70" s="47"/>
      <c r="E70" s="30"/>
      <c r="F70" s="39"/>
    </row>
    <row r="71" spans="2:6" x14ac:dyDescent="0.25">
      <c r="B71" s="44" t="s">
        <v>68</v>
      </c>
      <c r="C71" s="45"/>
      <c r="D71" s="47"/>
      <c r="E71" s="29"/>
      <c r="F71" s="39"/>
    </row>
    <row r="72" spans="2:6" x14ac:dyDescent="0.25">
      <c r="B72" s="44" t="s">
        <v>69</v>
      </c>
      <c r="C72" s="45"/>
      <c r="D72" s="47"/>
      <c r="E72" s="29"/>
      <c r="F72" s="39"/>
    </row>
    <row r="73" spans="2:6" x14ac:dyDescent="0.25">
      <c r="B73" s="44" t="s">
        <v>70</v>
      </c>
      <c r="C73" s="45"/>
      <c r="D73" s="47"/>
      <c r="E73" s="29"/>
      <c r="F73" s="39"/>
    </row>
    <row r="74" spans="2:6" x14ac:dyDescent="0.25">
      <c r="B74" s="55" t="s">
        <v>35</v>
      </c>
      <c r="C74" s="56"/>
      <c r="D74" s="57"/>
      <c r="E74" s="31"/>
      <c r="F74" s="40"/>
    </row>
    <row r="75" spans="2:6" x14ac:dyDescent="0.25">
      <c r="B75" s="35"/>
      <c r="C75" s="36"/>
      <c r="D75" s="38"/>
      <c r="E75" s="29"/>
      <c r="F75" s="39"/>
    </row>
    <row r="76" spans="2:6" x14ac:dyDescent="0.25">
      <c r="B76" s="53" t="s">
        <v>71</v>
      </c>
      <c r="C76" s="54"/>
      <c r="D76" s="52"/>
      <c r="E76" s="30"/>
      <c r="F76" s="39"/>
    </row>
    <row r="77" spans="2:6" x14ac:dyDescent="0.25">
      <c r="B77" s="48" t="s">
        <v>72</v>
      </c>
      <c r="C77" s="49"/>
      <c r="D77" s="47"/>
      <c r="E77" s="30"/>
      <c r="F77" s="39"/>
    </row>
    <row r="78" spans="2:6" x14ac:dyDescent="0.25">
      <c r="B78" s="44" t="s">
        <v>73</v>
      </c>
      <c r="C78" s="45"/>
      <c r="D78" s="47"/>
      <c r="E78" s="29"/>
      <c r="F78" s="39"/>
    </row>
    <row r="79" spans="2:6" x14ac:dyDescent="0.25">
      <c r="B79" s="44" t="s">
        <v>74</v>
      </c>
      <c r="C79" s="45"/>
      <c r="D79" s="47"/>
      <c r="E79" s="29"/>
      <c r="F79" s="39"/>
    </row>
    <row r="80" spans="2:6" x14ac:dyDescent="0.25">
      <c r="B80" s="48" t="s">
        <v>75</v>
      </c>
      <c r="C80" s="49"/>
      <c r="D80" s="47"/>
      <c r="E80" s="30"/>
      <c r="F80" s="39"/>
    </row>
    <row r="81" spans="2:6" x14ac:dyDescent="0.25">
      <c r="B81" s="44" t="s">
        <v>76</v>
      </c>
      <c r="C81" s="45"/>
      <c r="D81" s="47"/>
      <c r="E81" s="29"/>
      <c r="F81" s="39"/>
    </row>
    <row r="82" spans="2:6" x14ac:dyDescent="0.25">
      <c r="B82" s="44" t="s">
        <v>77</v>
      </c>
      <c r="C82" s="45"/>
      <c r="D82" s="47"/>
      <c r="E82" s="29"/>
      <c r="F82" s="39"/>
    </row>
    <row r="83" spans="2:6" x14ac:dyDescent="0.25">
      <c r="B83" s="48" t="s">
        <v>78</v>
      </c>
      <c r="C83" s="49"/>
      <c r="D83" s="47"/>
      <c r="E83" s="30"/>
      <c r="F83" s="39"/>
    </row>
    <row r="84" spans="2:6" x14ac:dyDescent="0.25">
      <c r="B84" s="44" t="s">
        <v>79</v>
      </c>
      <c r="C84" s="45"/>
      <c r="D84" s="47"/>
      <c r="E84" s="29"/>
      <c r="F84" s="39"/>
    </row>
    <row r="85" spans="2:6" x14ac:dyDescent="0.25">
      <c r="B85" s="55" t="s">
        <v>80</v>
      </c>
      <c r="C85" s="56"/>
      <c r="D85" s="57"/>
      <c r="E85" s="31"/>
      <c r="F85" s="40"/>
    </row>
    <row r="86" spans="2:6" x14ac:dyDescent="0.25">
      <c r="B86" s="41"/>
      <c r="C86" s="38"/>
      <c r="D86" s="38"/>
      <c r="E86" s="58"/>
      <c r="F86" s="39"/>
    </row>
    <row r="87" spans="2:6" ht="16.5" thickBot="1" x14ac:dyDescent="0.3">
      <c r="B87" s="59" t="s">
        <v>81</v>
      </c>
      <c r="C87" s="60"/>
      <c r="D87" s="60"/>
      <c r="E87" s="42">
        <f>SUM(E11:E86)</f>
        <v>43077147.859999999</v>
      </c>
      <c r="F87" s="43"/>
    </row>
    <row r="88" spans="2:6" x14ac:dyDescent="0.25">
      <c r="B88" s="23" t="s">
        <v>104</v>
      </c>
      <c r="C88" s="23"/>
      <c r="D88" s="23"/>
      <c r="E88" s="23"/>
      <c r="F88" s="23"/>
    </row>
    <row r="91" spans="2:6" x14ac:dyDescent="0.25">
      <c r="B91" s="25"/>
      <c r="E91" s="25"/>
      <c r="F91" s="25"/>
    </row>
    <row r="92" spans="2:6" x14ac:dyDescent="0.25">
      <c r="B92" s="24" t="s">
        <v>110</v>
      </c>
      <c r="E92" s="106" t="s">
        <v>111</v>
      </c>
      <c r="F92" s="106"/>
    </row>
    <row r="97" spans="2:6" x14ac:dyDescent="0.25">
      <c r="B97" s="26"/>
      <c r="E97" s="26"/>
      <c r="F97" s="26"/>
    </row>
    <row r="98" spans="2:6" x14ac:dyDescent="0.25">
      <c r="B98" s="27" t="s">
        <v>130</v>
      </c>
      <c r="E98" s="96" t="s">
        <v>133</v>
      </c>
      <c r="F98" s="96"/>
    </row>
    <row r="101" spans="2:6" x14ac:dyDescent="0.25">
      <c r="C101" s="25"/>
      <c r="D101" s="25"/>
    </row>
    <row r="102" spans="2:6" x14ac:dyDescent="0.25">
      <c r="B102" s="23"/>
      <c r="C102" s="106" t="s">
        <v>112</v>
      </c>
      <c r="D102" s="106"/>
    </row>
    <row r="108" spans="2:6" x14ac:dyDescent="0.25">
      <c r="C108" s="96" t="s">
        <v>113</v>
      </c>
      <c r="D108" s="96"/>
    </row>
  </sheetData>
  <mergeCells count="12">
    <mergeCell ref="C108:D108"/>
    <mergeCell ref="E98:F98"/>
    <mergeCell ref="B8:D8"/>
    <mergeCell ref="B9:D9"/>
    <mergeCell ref="B10:D10"/>
    <mergeCell ref="C102:D102"/>
    <mergeCell ref="E92:F92"/>
    <mergeCell ref="B3:F3"/>
    <mergeCell ref="B4:F4"/>
    <mergeCell ref="B5:F5"/>
    <mergeCell ref="B1:D1"/>
    <mergeCell ref="B2:F2"/>
  </mergeCells>
  <pageMargins left="0.51181102362204722" right="0.31496062992125984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8"/>
  <sheetViews>
    <sheetView showGridLines="0" zoomScaleNormal="100" workbookViewId="0">
      <pane xSplit="1" topLeftCell="B1" activePane="topRight" state="frozen"/>
      <selection pane="topRight" activeCell="A3" sqref="A3:N3"/>
    </sheetView>
  </sheetViews>
  <sheetFormatPr baseColWidth="10" defaultColWidth="9.140625" defaultRowHeight="15" x14ac:dyDescent="0.25"/>
  <cols>
    <col min="1" max="1" width="40.140625" customWidth="1"/>
    <col min="2" max="2" width="16" customWidth="1"/>
    <col min="3" max="3" width="14.7109375" customWidth="1"/>
    <col min="4" max="4" width="14.140625" customWidth="1"/>
    <col min="5" max="5" width="14.28515625" customWidth="1"/>
    <col min="6" max="6" width="14.42578125" customWidth="1"/>
    <col min="7" max="7" width="13.7109375" customWidth="1"/>
    <col min="8" max="9" width="13" customWidth="1"/>
    <col min="10" max="10" width="16" customWidth="1"/>
    <col min="11" max="11" width="13.140625" customWidth="1"/>
    <col min="12" max="12" width="14.140625" customWidth="1"/>
    <col min="13" max="13" width="13.140625" customWidth="1"/>
    <col min="14" max="14" width="13.5703125" bestFit="1" customWidth="1"/>
    <col min="16" max="16" width="50.42578125" customWidth="1"/>
    <col min="18" max="25" width="6" bestFit="1" customWidth="1"/>
    <col min="26" max="27" width="7" bestFit="1" customWidth="1"/>
  </cols>
  <sheetData>
    <row r="1" spans="1:27" ht="18.75" customHeight="1" x14ac:dyDescent="0.3">
      <c r="A1" s="93" t="s">
        <v>109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P1" s="9" t="s">
        <v>94</v>
      </c>
    </row>
    <row r="2" spans="1:27" ht="15.75" x14ac:dyDescent="0.25">
      <c r="A2" s="94" t="s">
        <v>136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P2" s="15" t="s">
        <v>96</v>
      </c>
    </row>
    <row r="3" spans="1:27" ht="15.75" x14ac:dyDescent="0.25">
      <c r="A3" s="94" t="s">
        <v>105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P3" s="15" t="s">
        <v>97</v>
      </c>
    </row>
    <row r="4" spans="1:27" x14ac:dyDescent="0.25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P4" s="15" t="s">
        <v>95</v>
      </c>
    </row>
    <row r="5" spans="1:27" ht="9.75" customHeight="1" x14ac:dyDescent="0.25">
      <c r="P5" s="15" t="s">
        <v>98</v>
      </c>
    </row>
    <row r="6" spans="1:27" x14ac:dyDescent="0.25">
      <c r="A6" s="66" t="s">
        <v>0</v>
      </c>
      <c r="B6" s="67" t="s">
        <v>107</v>
      </c>
      <c r="C6" s="67" t="s">
        <v>82</v>
      </c>
      <c r="D6" s="67" t="s">
        <v>83</v>
      </c>
      <c r="E6" s="67" t="s">
        <v>84</v>
      </c>
      <c r="F6" s="67" t="s">
        <v>85</v>
      </c>
      <c r="G6" s="67" t="s">
        <v>86</v>
      </c>
      <c r="H6" s="67" t="s">
        <v>87</v>
      </c>
      <c r="I6" s="67" t="s">
        <v>88</v>
      </c>
      <c r="J6" s="67" t="s">
        <v>89</v>
      </c>
      <c r="K6" s="67" t="s">
        <v>90</v>
      </c>
      <c r="L6" s="67" t="s">
        <v>91</v>
      </c>
      <c r="M6" s="67" t="s">
        <v>92</v>
      </c>
      <c r="N6" s="67" t="s">
        <v>93</v>
      </c>
      <c r="P6" s="15" t="s">
        <v>99</v>
      </c>
    </row>
    <row r="7" spans="1:27" x14ac:dyDescent="0.25">
      <c r="A7" s="68" t="s">
        <v>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Z7" s="20"/>
      <c r="AA7" s="20"/>
    </row>
    <row r="8" spans="1:27" ht="18.75" customHeight="1" x14ac:dyDescent="0.25">
      <c r="A8" s="70" t="s">
        <v>2</v>
      </c>
      <c r="B8" s="79">
        <f>SUM(C8:N8)</f>
        <v>138829359.03</v>
      </c>
      <c r="C8" s="79">
        <f t="shared" ref="C8:D8" si="0">SUM(C9:C13)</f>
        <v>33805074.140000001</v>
      </c>
      <c r="D8" s="79">
        <f t="shared" si="0"/>
        <v>35619425.329999998</v>
      </c>
      <c r="E8" s="79">
        <f>E9+E10+E11+E12+E13</f>
        <v>35753150.590000004</v>
      </c>
      <c r="F8" s="79">
        <f>F9+F10+F11+F12+F13</f>
        <v>33651708.969999999</v>
      </c>
      <c r="G8" s="79"/>
      <c r="H8" s="79"/>
      <c r="I8" s="79"/>
      <c r="J8" s="79"/>
      <c r="K8" s="79"/>
      <c r="L8" s="79"/>
      <c r="M8" s="79"/>
      <c r="N8" s="79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x14ac:dyDescent="0.25">
      <c r="A9" s="72" t="s">
        <v>3</v>
      </c>
      <c r="B9" s="64">
        <f>C9+D9+E9+F9+G9+H9+I9+J9+K9+L9+M9+N9</f>
        <v>114916739.28</v>
      </c>
      <c r="C9" s="65">
        <v>29349483.809999999</v>
      </c>
      <c r="D9" s="64">
        <v>28192483.109999999</v>
      </c>
      <c r="E9" s="64">
        <v>29169385.550000001</v>
      </c>
      <c r="F9" s="64">
        <v>28205386.809999999</v>
      </c>
      <c r="G9" s="64"/>
      <c r="H9" s="64"/>
      <c r="I9" s="64"/>
      <c r="J9" s="64"/>
      <c r="K9" s="64"/>
      <c r="L9" s="64"/>
      <c r="M9" s="64"/>
      <c r="N9" s="64"/>
      <c r="R9" s="19"/>
    </row>
    <row r="10" spans="1:27" x14ac:dyDescent="0.25">
      <c r="A10" s="72" t="s">
        <v>4</v>
      </c>
      <c r="B10" s="64">
        <f t="shared" ref="B10:B35" si="1">C10+D10+E10+F10+G10+H10+I10+J10+K10+L10+M10+N10</f>
        <v>4980114.66</v>
      </c>
      <c r="C10" s="65">
        <v>48000</v>
      </c>
      <c r="D10" s="65">
        <v>1280375.48</v>
      </c>
      <c r="E10" s="65">
        <v>2382170.14</v>
      </c>
      <c r="F10" s="65">
        <v>1269569.04</v>
      </c>
      <c r="G10" s="65"/>
      <c r="H10" s="65"/>
      <c r="I10" s="65"/>
      <c r="J10" s="65"/>
      <c r="K10" s="65"/>
      <c r="L10" s="65"/>
      <c r="M10" s="65"/>
      <c r="N10" s="65"/>
    </row>
    <row r="11" spans="1:27" x14ac:dyDescent="0.25">
      <c r="A11" s="72" t="s">
        <v>40</v>
      </c>
      <c r="B11" s="64">
        <f t="shared" si="1"/>
        <v>0</v>
      </c>
      <c r="C11" s="65">
        <v>0</v>
      </c>
      <c r="D11" s="65">
        <v>0</v>
      </c>
      <c r="E11" s="65">
        <v>0</v>
      </c>
      <c r="F11" s="65">
        <v>0</v>
      </c>
      <c r="G11" s="65"/>
      <c r="H11" s="65"/>
      <c r="I11" s="65"/>
      <c r="J11" s="65"/>
      <c r="K11" s="65"/>
      <c r="L11" s="65"/>
      <c r="M11" s="65"/>
      <c r="N11" s="65"/>
    </row>
    <row r="12" spans="1:27" x14ac:dyDescent="0.25">
      <c r="A12" s="72" t="s">
        <v>5</v>
      </c>
      <c r="B12" s="64">
        <f t="shared" si="1"/>
        <v>1919841.06</v>
      </c>
      <c r="C12" s="65">
        <v>0</v>
      </c>
      <c r="D12" s="65">
        <v>1919841.06</v>
      </c>
      <c r="E12" s="65">
        <v>0</v>
      </c>
      <c r="F12" s="65">
        <v>0</v>
      </c>
      <c r="G12" s="65"/>
      <c r="H12" s="65"/>
      <c r="I12" s="65"/>
      <c r="J12" s="65"/>
      <c r="K12" s="65"/>
      <c r="L12" s="65"/>
      <c r="M12" s="65"/>
      <c r="N12" s="65"/>
    </row>
    <row r="13" spans="1:27" ht="24" x14ac:dyDescent="0.25">
      <c r="A13" s="72" t="s">
        <v>6</v>
      </c>
      <c r="B13" s="64">
        <f t="shared" si="1"/>
        <v>17012664.030000001</v>
      </c>
      <c r="C13" s="65">
        <v>4407590.33</v>
      </c>
      <c r="D13" s="65">
        <v>4226725.68</v>
      </c>
      <c r="E13" s="65">
        <v>4201594.9000000004</v>
      </c>
      <c r="F13" s="65">
        <v>4176753.12</v>
      </c>
      <c r="G13" s="65"/>
      <c r="H13" s="65"/>
      <c r="I13" s="65"/>
      <c r="J13" s="65"/>
      <c r="K13" s="65"/>
      <c r="L13" s="65"/>
      <c r="M13" s="65"/>
      <c r="N13" s="65"/>
    </row>
    <row r="14" spans="1:27" x14ac:dyDescent="0.25">
      <c r="A14" s="70" t="s">
        <v>7</v>
      </c>
      <c r="B14" s="79">
        <f>SUM(C14:N14)</f>
        <v>10004135.069999998</v>
      </c>
      <c r="C14" s="71">
        <f t="shared" ref="C14" si="2">SUM(C15:C23)</f>
        <v>1253447.49</v>
      </c>
      <c r="D14" s="71">
        <f>SUM(D15:D23)</f>
        <v>3204592.9899999998</v>
      </c>
      <c r="E14" s="71">
        <f>E15+E16+E17+E18+E19+E20+E21+E22+E23</f>
        <v>3095034.7399999998</v>
      </c>
      <c r="F14" s="71">
        <f>F15+F16+F17+F18+F19+F20+F21+F22+F23</f>
        <v>2451059.8499999996</v>
      </c>
      <c r="G14" s="71"/>
      <c r="H14" s="71"/>
      <c r="I14" s="71"/>
      <c r="J14" s="71"/>
      <c r="K14" s="71"/>
      <c r="L14" s="71"/>
      <c r="M14" s="71"/>
      <c r="N14" s="71"/>
    </row>
    <row r="15" spans="1:27" x14ac:dyDescent="0.25">
      <c r="A15" s="72" t="s">
        <v>8</v>
      </c>
      <c r="B15" s="64">
        <f t="shared" si="1"/>
        <v>2075473.0799999998</v>
      </c>
      <c r="C15" s="65">
        <v>119254.33</v>
      </c>
      <c r="D15" s="65">
        <v>843860.12</v>
      </c>
      <c r="E15" s="65">
        <v>538455.6</v>
      </c>
      <c r="F15" s="65">
        <v>573903.03</v>
      </c>
      <c r="G15" s="65"/>
      <c r="H15" s="65"/>
      <c r="I15" s="65"/>
      <c r="J15" s="65"/>
      <c r="K15" s="65"/>
      <c r="L15" s="65"/>
      <c r="M15" s="65"/>
      <c r="N15" s="65"/>
    </row>
    <row r="16" spans="1:27" ht="24" x14ac:dyDescent="0.25">
      <c r="A16" s="72" t="s">
        <v>9</v>
      </c>
      <c r="B16" s="64">
        <f t="shared" si="1"/>
        <v>99710</v>
      </c>
      <c r="C16" s="65">
        <v>0</v>
      </c>
      <c r="D16" s="65">
        <v>0</v>
      </c>
      <c r="E16" s="65">
        <v>20650</v>
      </c>
      <c r="F16" s="65">
        <v>79060</v>
      </c>
      <c r="G16" s="65"/>
      <c r="H16" s="65"/>
      <c r="I16" s="65"/>
      <c r="J16" s="65"/>
      <c r="K16" s="65"/>
      <c r="L16" s="65"/>
      <c r="M16" s="65"/>
      <c r="N16" s="65"/>
    </row>
    <row r="17" spans="1:15" x14ac:dyDescent="0.25">
      <c r="A17" s="72" t="s">
        <v>10</v>
      </c>
      <c r="B17" s="64">
        <f t="shared" si="1"/>
        <v>395350</v>
      </c>
      <c r="C17" s="65">
        <v>208200</v>
      </c>
      <c r="D17" s="65">
        <v>0</v>
      </c>
      <c r="E17" s="65">
        <v>187150</v>
      </c>
      <c r="F17" s="65">
        <v>0</v>
      </c>
      <c r="G17" s="65"/>
      <c r="H17" s="65"/>
      <c r="I17" s="65"/>
      <c r="J17" s="65"/>
      <c r="K17" s="65"/>
      <c r="L17" s="65"/>
      <c r="M17" s="65"/>
      <c r="N17" s="65"/>
    </row>
    <row r="18" spans="1:15" x14ac:dyDescent="0.25">
      <c r="A18" s="72" t="s">
        <v>11</v>
      </c>
      <c r="B18" s="64">
        <f t="shared" si="1"/>
        <v>11410</v>
      </c>
      <c r="C18" s="65">
        <v>0</v>
      </c>
      <c r="D18" s="65">
        <v>0</v>
      </c>
      <c r="E18" s="65">
        <v>4710</v>
      </c>
      <c r="F18" s="65">
        <v>6700</v>
      </c>
      <c r="G18" s="65"/>
      <c r="H18" s="65"/>
      <c r="I18" s="65"/>
      <c r="J18" s="65"/>
      <c r="K18" s="65"/>
      <c r="L18" s="65"/>
      <c r="M18" s="65"/>
      <c r="N18" s="65"/>
    </row>
    <row r="19" spans="1:15" ht="18" customHeight="1" x14ac:dyDescent="0.25">
      <c r="A19" s="72" t="s">
        <v>12</v>
      </c>
      <c r="B19" s="64">
        <f t="shared" si="1"/>
        <v>2242993.5499999998</v>
      </c>
      <c r="C19" s="65"/>
      <c r="D19" s="65">
        <v>1062159</v>
      </c>
      <c r="E19" s="65">
        <v>1180834.55</v>
      </c>
      <c r="F19" s="65"/>
      <c r="G19" s="65"/>
      <c r="H19" s="65"/>
      <c r="I19" s="65"/>
      <c r="J19" s="65"/>
      <c r="K19" s="65"/>
      <c r="L19" s="65"/>
      <c r="M19" s="65"/>
      <c r="N19" s="65"/>
    </row>
    <row r="20" spans="1:15" x14ac:dyDescent="0.25">
      <c r="A20" s="72" t="s">
        <v>13</v>
      </c>
      <c r="B20" s="64">
        <f t="shared" si="1"/>
        <v>4358850.9700000007</v>
      </c>
      <c r="C20" s="65">
        <v>925993.16</v>
      </c>
      <c r="D20" s="65">
        <v>931445.5</v>
      </c>
      <c r="E20" s="65">
        <v>878901.79</v>
      </c>
      <c r="F20" s="65">
        <v>1622510.52</v>
      </c>
      <c r="G20" s="65"/>
      <c r="H20" s="65"/>
      <c r="I20" s="65"/>
      <c r="J20" s="65"/>
      <c r="K20" s="65"/>
      <c r="L20" s="65"/>
      <c r="M20" s="65"/>
      <c r="N20" s="65"/>
    </row>
    <row r="21" spans="1:15" ht="36" x14ac:dyDescent="0.25">
      <c r="A21" s="72" t="s">
        <v>14</v>
      </c>
      <c r="B21" s="64">
        <f t="shared" si="1"/>
        <v>360559.02999999997</v>
      </c>
      <c r="C21" s="65">
        <v>0</v>
      </c>
      <c r="D21" s="65">
        <v>336825.97</v>
      </c>
      <c r="E21" s="65">
        <v>0</v>
      </c>
      <c r="F21" s="65">
        <v>23733.06</v>
      </c>
      <c r="G21" s="65"/>
      <c r="H21" s="65"/>
      <c r="I21" s="65"/>
      <c r="J21" s="65"/>
      <c r="K21" s="65"/>
      <c r="L21" s="65"/>
      <c r="M21" s="65"/>
      <c r="N21" s="65"/>
    </row>
    <row r="22" spans="1:15" ht="29.25" customHeight="1" x14ac:dyDescent="0.25">
      <c r="A22" s="72" t="s">
        <v>15</v>
      </c>
      <c r="B22" s="64">
        <f t="shared" si="1"/>
        <v>401449.24</v>
      </c>
      <c r="C22" s="65">
        <v>0</v>
      </c>
      <c r="D22" s="65"/>
      <c r="E22" s="65">
        <v>256296</v>
      </c>
      <c r="F22" s="65">
        <v>145153.24</v>
      </c>
      <c r="G22" s="65"/>
      <c r="H22" s="65"/>
      <c r="I22" s="73"/>
      <c r="J22" s="65"/>
      <c r="K22" s="65"/>
      <c r="L22" s="65"/>
      <c r="M22" s="65"/>
      <c r="N22" s="65"/>
    </row>
    <row r="23" spans="1:15" x14ac:dyDescent="0.25">
      <c r="A23" s="72" t="s">
        <v>41</v>
      </c>
      <c r="B23" s="64">
        <f t="shared" si="1"/>
        <v>58339.199999999997</v>
      </c>
      <c r="C23" s="65">
        <v>0</v>
      </c>
      <c r="D23" s="65">
        <v>30302.400000000001</v>
      </c>
      <c r="E23" s="65">
        <v>28036.799999999999</v>
      </c>
      <c r="F23" s="65">
        <v>0</v>
      </c>
      <c r="G23" s="65"/>
      <c r="H23" s="65"/>
      <c r="I23" s="65"/>
      <c r="J23" s="65"/>
      <c r="K23" s="65"/>
      <c r="L23" s="65"/>
      <c r="M23" s="65"/>
      <c r="N23" s="65"/>
    </row>
    <row r="24" spans="1:15" x14ac:dyDescent="0.25">
      <c r="A24" s="70" t="s">
        <v>16</v>
      </c>
      <c r="B24" s="79">
        <f>SUM(C24:N24)</f>
        <v>2133540.02</v>
      </c>
      <c r="C24" s="71">
        <f>SUM(C25:C33)</f>
        <v>87309.05</v>
      </c>
      <c r="D24" s="71">
        <f>SUM(D25:D33)</f>
        <v>154162.08000000002</v>
      </c>
      <c r="E24" s="71">
        <f>E25+E26+E27+E28+E29+E30+E31+E32+E33</f>
        <v>406019.51</v>
      </c>
      <c r="F24" s="71">
        <f>F25+F26+F27+F28+F29+F30+F31+F32+F33</f>
        <v>1486049.38</v>
      </c>
      <c r="G24" s="71"/>
      <c r="H24" s="71"/>
      <c r="I24" s="71"/>
      <c r="J24" s="71"/>
      <c r="K24" s="71"/>
      <c r="L24" s="71"/>
      <c r="M24" s="71"/>
      <c r="N24" s="71"/>
      <c r="O24" s="80"/>
    </row>
    <row r="25" spans="1:15" ht="24" x14ac:dyDescent="0.25">
      <c r="A25" s="72" t="s">
        <v>17</v>
      </c>
      <c r="B25" s="64">
        <f t="shared" si="1"/>
        <v>205516.67</v>
      </c>
      <c r="C25" s="65">
        <v>0</v>
      </c>
      <c r="D25" s="65">
        <v>0</v>
      </c>
      <c r="E25" s="65">
        <v>0</v>
      </c>
      <c r="F25" s="65">
        <v>205516.67</v>
      </c>
      <c r="G25" s="65"/>
      <c r="H25" s="65"/>
      <c r="I25" s="65"/>
      <c r="J25" s="65"/>
      <c r="K25" s="65"/>
      <c r="L25" s="65"/>
      <c r="M25" s="65"/>
      <c r="N25" s="65"/>
    </row>
    <row r="26" spans="1:15" x14ac:dyDescent="0.25">
      <c r="A26" s="72" t="s">
        <v>18</v>
      </c>
      <c r="B26" s="64">
        <f t="shared" si="1"/>
        <v>0</v>
      </c>
      <c r="C26" s="65">
        <v>0</v>
      </c>
      <c r="D26" s="65">
        <v>0</v>
      </c>
      <c r="E26" s="65">
        <v>0</v>
      </c>
      <c r="F26" s="65">
        <v>0</v>
      </c>
      <c r="G26" s="65"/>
      <c r="H26" s="65"/>
      <c r="I26" s="65"/>
      <c r="J26" s="65"/>
      <c r="K26" s="65"/>
      <c r="L26" s="65"/>
      <c r="M26" s="65"/>
      <c r="N26" s="65"/>
    </row>
    <row r="27" spans="1:15" ht="24" x14ac:dyDescent="0.25">
      <c r="A27" s="72" t="s">
        <v>19</v>
      </c>
      <c r="B27" s="64">
        <f t="shared" si="1"/>
        <v>264386.8</v>
      </c>
      <c r="C27" s="65">
        <v>0</v>
      </c>
      <c r="D27" s="65">
        <v>0</v>
      </c>
      <c r="E27" s="65">
        <v>0</v>
      </c>
      <c r="F27" s="65">
        <v>264386.8</v>
      </c>
      <c r="G27" s="65"/>
      <c r="H27" s="65"/>
      <c r="I27" s="65"/>
      <c r="J27" s="65"/>
      <c r="K27" s="65"/>
      <c r="L27" s="65"/>
      <c r="M27" s="65"/>
      <c r="N27" s="65"/>
    </row>
    <row r="28" spans="1:15" x14ac:dyDescent="0.25">
      <c r="A28" s="72" t="s">
        <v>20</v>
      </c>
      <c r="B28" s="64">
        <f t="shared" si="1"/>
        <v>0</v>
      </c>
      <c r="C28" s="65">
        <v>0</v>
      </c>
      <c r="D28" s="65">
        <v>0</v>
      </c>
      <c r="E28" s="65">
        <v>0</v>
      </c>
      <c r="F28" s="65">
        <v>0</v>
      </c>
      <c r="G28" s="65"/>
      <c r="H28" s="65"/>
      <c r="I28" s="65"/>
      <c r="J28" s="65"/>
      <c r="K28" s="65"/>
      <c r="L28" s="65"/>
      <c r="M28" s="65"/>
      <c r="N28" s="65"/>
    </row>
    <row r="29" spans="1:15" ht="24" x14ac:dyDescent="0.25">
      <c r="A29" s="72" t="s">
        <v>21</v>
      </c>
      <c r="B29" s="64">
        <f t="shared" si="1"/>
        <v>7244</v>
      </c>
      <c r="C29" s="65">
        <v>0</v>
      </c>
      <c r="D29" s="65">
        <v>0</v>
      </c>
      <c r="E29" s="65">
        <v>0</v>
      </c>
      <c r="F29" s="65">
        <v>7244</v>
      </c>
      <c r="G29" s="65"/>
      <c r="H29" s="65"/>
      <c r="I29" s="65"/>
      <c r="J29" s="65"/>
      <c r="K29" s="65"/>
      <c r="L29" s="65"/>
      <c r="M29" s="65"/>
      <c r="N29" s="65"/>
    </row>
    <row r="30" spans="1:15" ht="24" x14ac:dyDescent="0.25">
      <c r="A30" s="72" t="s">
        <v>22</v>
      </c>
      <c r="B30" s="64">
        <f t="shared" si="1"/>
        <v>12892.400000000001</v>
      </c>
      <c r="C30" s="65">
        <v>0</v>
      </c>
      <c r="D30" s="65">
        <v>0</v>
      </c>
      <c r="E30" s="65">
        <v>2862.04</v>
      </c>
      <c r="F30" s="65">
        <v>10030.36</v>
      </c>
      <c r="G30" s="65"/>
      <c r="H30" s="65"/>
      <c r="I30" s="65"/>
      <c r="J30" s="65"/>
      <c r="K30" s="65"/>
      <c r="L30" s="65"/>
      <c r="M30" s="65"/>
      <c r="N30" s="65"/>
    </row>
    <row r="31" spans="1:15" ht="24" x14ac:dyDescent="0.25">
      <c r="A31" s="72" t="s">
        <v>23</v>
      </c>
      <c r="B31" s="64">
        <f t="shared" si="1"/>
        <v>552054.59</v>
      </c>
      <c r="C31" s="65">
        <v>87309.05</v>
      </c>
      <c r="D31" s="65">
        <v>133214.72</v>
      </c>
      <c r="E31" s="65">
        <v>109331.1</v>
      </c>
      <c r="F31" s="65">
        <v>222199.72</v>
      </c>
      <c r="G31" s="65"/>
      <c r="H31" s="65"/>
      <c r="I31" s="65"/>
      <c r="J31" s="65"/>
      <c r="K31" s="65"/>
      <c r="L31" s="65"/>
      <c r="M31" s="65"/>
      <c r="N31" s="65"/>
    </row>
    <row r="32" spans="1:15" ht="24" x14ac:dyDescent="0.25">
      <c r="A32" s="72" t="s">
        <v>42</v>
      </c>
      <c r="B32" s="64">
        <f t="shared" si="1"/>
        <v>0</v>
      </c>
      <c r="C32" s="65">
        <v>0</v>
      </c>
      <c r="D32" s="65">
        <v>0</v>
      </c>
      <c r="E32" s="65">
        <v>0</v>
      </c>
      <c r="F32" s="65">
        <v>0</v>
      </c>
      <c r="G32" s="65"/>
      <c r="H32" s="65"/>
      <c r="I32" s="65"/>
      <c r="J32" s="65"/>
      <c r="K32" s="65"/>
      <c r="L32" s="65"/>
      <c r="M32" s="65"/>
      <c r="N32" s="65"/>
    </row>
    <row r="33" spans="1:14" x14ac:dyDescent="0.25">
      <c r="A33" s="72" t="s">
        <v>24</v>
      </c>
      <c r="B33" s="64">
        <f t="shared" si="1"/>
        <v>1091445.56</v>
      </c>
      <c r="C33" s="65">
        <v>0</v>
      </c>
      <c r="D33" s="65">
        <v>20947.36</v>
      </c>
      <c r="E33" s="65">
        <v>293826.37</v>
      </c>
      <c r="F33" s="65">
        <v>776671.83</v>
      </c>
      <c r="G33" s="65"/>
      <c r="H33" s="65"/>
      <c r="I33" s="65"/>
      <c r="J33" s="65"/>
      <c r="K33" s="65"/>
      <c r="L33" s="65"/>
      <c r="M33" s="65"/>
      <c r="N33" s="65"/>
    </row>
    <row r="34" spans="1:14" x14ac:dyDescent="0.25">
      <c r="A34" s="70" t="s">
        <v>25</v>
      </c>
      <c r="B34" s="79">
        <f>SUM(C34:N34)</f>
        <v>0</v>
      </c>
      <c r="C34" s="71">
        <f>SUM(C35:C41)</f>
        <v>0</v>
      </c>
      <c r="D34" s="71">
        <f>SUM(D35:D41)</f>
        <v>0</v>
      </c>
      <c r="E34" s="71">
        <f>E35+E36+E37+E38+E39+E40+E41</f>
        <v>0</v>
      </c>
      <c r="F34" s="71">
        <f>F35+F36+F37+F38+F39+F40+F41</f>
        <v>0</v>
      </c>
      <c r="G34" s="65"/>
      <c r="H34" s="71"/>
      <c r="I34" s="71"/>
      <c r="J34" s="71"/>
      <c r="K34" s="71"/>
      <c r="L34" s="71"/>
      <c r="M34" s="71"/>
      <c r="N34" s="71"/>
    </row>
    <row r="35" spans="1:14" ht="24" x14ac:dyDescent="0.25">
      <c r="A35" s="72" t="s">
        <v>26</v>
      </c>
      <c r="B35" s="64">
        <f t="shared" si="1"/>
        <v>0</v>
      </c>
      <c r="C35" s="65">
        <v>0</v>
      </c>
      <c r="D35" s="65">
        <v>0</v>
      </c>
      <c r="E35" s="65">
        <v>0</v>
      </c>
      <c r="F35" s="65">
        <v>0</v>
      </c>
      <c r="G35" s="65"/>
      <c r="H35" s="71"/>
      <c r="I35" s="71"/>
      <c r="J35" s="71"/>
      <c r="K35" s="71"/>
      <c r="L35" s="65"/>
      <c r="M35" s="65"/>
      <c r="N35" s="65"/>
    </row>
    <row r="36" spans="1:14" ht="24" x14ac:dyDescent="0.25">
      <c r="A36" s="72" t="s">
        <v>43</v>
      </c>
      <c r="B36" s="65">
        <f>SUM(C36:N36)</f>
        <v>0</v>
      </c>
      <c r="C36" s="65">
        <v>0</v>
      </c>
      <c r="D36" s="65">
        <v>0</v>
      </c>
      <c r="E36" s="65">
        <v>0</v>
      </c>
      <c r="F36" s="65">
        <v>0</v>
      </c>
      <c r="G36" s="65"/>
      <c r="H36" s="71"/>
      <c r="I36" s="71"/>
      <c r="J36" s="71"/>
      <c r="K36" s="71"/>
      <c r="L36" s="65"/>
      <c r="M36" s="65"/>
      <c r="N36" s="65"/>
    </row>
    <row r="37" spans="1:14" ht="24" x14ac:dyDescent="0.25">
      <c r="A37" s="72" t="s">
        <v>44</v>
      </c>
      <c r="B37" s="65">
        <f t="shared" ref="B37:D41" si="3">SUM(C37:N37)</f>
        <v>0</v>
      </c>
      <c r="C37" s="65">
        <v>0</v>
      </c>
      <c r="D37" s="65">
        <v>0</v>
      </c>
      <c r="E37" s="65">
        <v>0</v>
      </c>
      <c r="F37" s="65">
        <v>0</v>
      </c>
      <c r="G37" s="65"/>
      <c r="H37" s="71"/>
      <c r="I37" s="71"/>
      <c r="J37" s="71"/>
      <c r="K37" s="71"/>
      <c r="L37" s="65"/>
      <c r="M37" s="65"/>
      <c r="N37" s="65"/>
    </row>
    <row r="38" spans="1:14" ht="30" customHeight="1" x14ac:dyDescent="0.25">
      <c r="A38" s="72" t="s">
        <v>45</v>
      </c>
      <c r="B38" s="65">
        <f t="shared" si="3"/>
        <v>0</v>
      </c>
      <c r="C38" s="65">
        <v>0</v>
      </c>
      <c r="D38" s="65">
        <v>0</v>
      </c>
      <c r="E38" s="65">
        <v>0</v>
      </c>
      <c r="F38" s="65">
        <v>0</v>
      </c>
      <c r="G38" s="65"/>
      <c r="H38" s="71"/>
      <c r="I38" s="71"/>
      <c r="J38" s="71"/>
      <c r="K38" s="71"/>
      <c r="L38" s="65"/>
      <c r="M38" s="65"/>
      <c r="N38" s="65"/>
    </row>
    <row r="39" spans="1:14" ht="33.75" customHeight="1" x14ac:dyDescent="0.25">
      <c r="A39" s="72" t="s">
        <v>46</v>
      </c>
      <c r="B39" s="65">
        <f t="shared" si="3"/>
        <v>0</v>
      </c>
      <c r="C39" s="65">
        <v>0</v>
      </c>
      <c r="D39" s="65">
        <v>0</v>
      </c>
      <c r="E39" s="65">
        <v>0</v>
      </c>
      <c r="F39" s="65">
        <v>0</v>
      </c>
      <c r="G39" s="65"/>
      <c r="H39" s="71"/>
      <c r="I39" s="71"/>
      <c r="J39" s="71"/>
      <c r="K39" s="71"/>
      <c r="L39" s="65"/>
      <c r="M39" s="65"/>
      <c r="N39" s="65"/>
    </row>
    <row r="40" spans="1:14" ht="24" x14ac:dyDescent="0.25">
      <c r="A40" s="72" t="s">
        <v>27</v>
      </c>
      <c r="B40" s="65">
        <f t="shared" si="3"/>
        <v>0</v>
      </c>
      <c r="C40" s="65">
        <v>0</v>
      </c>
      <c r="D40" s="65">
        <v>0</v>
      </c>
      <c r="E40" s="65">
        <v>0</v>
      </c>
      <c r="F40" s="65">
        <v>0</v>
      </c>
      <c r="G40" s="65"/>
      <c r="H40" s="71"/>
      <c r="I40" s="71"/>
      <c r="J40" s="71"/>
      <c r="K40" s="71"/>
      <c r="L40" s="65"/>
      <c r="M40" s="65"/>
      <c r="N40" s="65"/>
    </row>
    <row r="41" spans="1:14" ht="24" x14ac:dyDescent="0.25">
      <c r="A41" s="72" t="s">
        <v>47</v>
      </c>
      <c r="B41" s="65">
        <f t="shared" si="3"/>
        <v>0</v>
      </c>
      <c r="C41" s="65">
        <f t="shared" si="3"/>
        <v>0</v>
      </c>
      <c r="D41" s="65">
        <f t="shared" si="3"/>
        <v>0</v>
      </c>
      <c r="E41" s="65">
        <v>0</v>
      </c>
      <c r="F41" s="65">
        <v>0</v>
      </c>
      <c r="G41" s="65"/>
      <c r="H41" s="71"/>
      <c r="I41" s="71"/>
      <c r="J41" s="71"/>
      <c r="K41" s="71"/>
      <c r="L41" s="71"/>
      <c r="M41" s="71"/>
      <c r="N41" s="71"/>
    </row>
    <row r="42" spans="1:14" x14ac:dyDescent="0.25">
      <c r="A42" s="70" t="s">
        <v>48</v>
      </c>
      <c r="B42" s="71">
        <f>SUM(C42:N42)</f>
        <v>0</v>
      </c>
      <c r="C42" s="71">
        <f>SUM(C43:C49)</f>
        <v>0</v>
      </c>
      <c r="D42" s="71">
        <v>0</v>
      </c>
      <c r="E42" s="71">
        <f>E43+E44+E45+E46+E47+E48+E49</f>
        <v>0</v>
      </c>
      <c r="F42" s="71">
        <f>F43+F44+F45+F46+F47+F48+F49</f>
        <v>0</v>
      </c>
      <c r="G42" s="65"/>
      <c r="H42" s="71"/>
      <c r="I42" s="71"/>
      <c r="J42" s="71"/>
      <c r="K42" s="71"/>
      <c r="L42" s="71"/>
      <c r="M42" s="71"/>
      <c r="N42" s="71"/>
    </row>
    <row r="43" spans="1:14" ht="24" x14ac:dyDescent="0.25">
      <c r="A43" s="72" t="s">
        <v>49</v>
      </c>
      <c r="B43" s="71">
        <f t="shared" ref="B43:B49" si="4">SUM(C43:N43)</f>
        <v>0</v>
      </c>
      <c r="C43" s="65">
        <v>0</v>
      </c>
      <c r="D43" s="65">
        <v>0</v>
      </c>
      <c r="E43" s="65">
        <v>0</v>
      </c>
      <c r="F43" s="65"/>
      <c r="G43" s="65"/>
      <c r="H43" s="71"/>
      <c r="I43" s="71"/>
      <c r="J43" s="71"/>
      <c r="K43" s="71"/>
      <c r="L43" s="65"/>
      <c r="M43" s="65"/>
      <c r="N43" s="65"/>
    </row>
    <row r="44" spans="1:14" ht="24" x14ac:dyDescent="0.25">
      <c r="A44" s="72" t="s">
        <v>50</v>
      </c>
      <c r="B44" s="71">
        <f t="shared" si="4"/>
        <v>0</v>
      </c>
      <c r="C44" s="65">
        <v>0</v>
      </c>
      <c r="D44" s="65">
        <v>0</v>
      </c>
      <c r="E44" s="65">
        <v>0</v>
      </c>
      <c r="F44" s="65">
        <v>0</v>
      </c>
      <c r="G44" s="65"/>
      <c r="H44" s="71"/>
      <c r="I44" s="71"/>
      <c r="J44" s="71"/>
      <c r="K44" s="71"/>
      <c r="L44" s="65"/>
      <c r="M44" s="65"/>
      <c r="N44" s="65"/>
    </row>
    <row r="45" spans="1:14" ht="24" x14ac:dyDescent="0.25">
      <c r="A45" s="72" t="s">
        <v>51</v>
      </c>
      <c r="B45" s="71">
        <f t="shared" si="4"/>
        <v>0</v>
      </c>
      <c r="C45" s="65">
        <v>0</v>
      </c>
      <c r="D45" s="65">
        <v>0</v>
      </c>
      <c r="E45" s="65">
        <v>0</v>
      </c>
      <c r="F45" s="65">
        <v>0</v>
      </c>
      <c r="G45" s="65"/>
      <c r="H45" s="71"/>
      <c r="I45" s="71"/>
      <c r="J45" s="71"/>
      <c r="K45" s="71"/>
      <c r="L45" s="65"/>
      <c r="M45" s="65"/>
      <c r="N45" s="65"/>
    </row>
    <row r="46" spans="1:14" ht="28.5" customHeight="1" x14ac:dyDescent="0.25">
      <c r="A46" s="72" t="s">
        <v>52</v>
      </c>
      <c r="B46" s="71">
        <f t="shared" si="4"/>
        <v>0</v>
      </c>
      <c r="C46" s="65">
        <v>0</v>
      </c>
      <c r="D46" s="65">
        <v>0</v>
      </c>
      <c r="E46" s="65">
        <v>0</v>
      </c>
      <c r="F46" s="65">
        <v>0</v>
      </c>
      <c r="G46" s="65"/>
      <c r="H46" s="65"/>
      <c r="I46" s="65"/>
      <c r="J46" s="65"/>
      <c r="K46" s="65"/>
      <c r="L46" s="65"/>
      <c r="M46" s="65"/>
      <c r="N46" s="65"/>
    </row>
    <row r="47" spans="1:14" ht="31.5" customHeight="1" x14ac:dyDescent="0.25">
      <c r="A47" s="72" t="s">
        <v>53</v>
      </c>
      <c r="B47" s="71">
        <f t="shared" si="4"/>
        <v>0</v>
      </c>
      <c r="C47" s="65">
        <v>0</v>
      </c>
      <c r="D47" s="65">
        <v>0</v>
      </c>
      <c r="E47" s="65">
        <v>0</v>
      </c>
      <c r="F47" s="65">
        <v>0</v>
      </c>
      <c r="G47" s="65"/>
      <c r="H47" s="65"/>
      <c r="I47" s="65"/>
      <c r="J47" s="65"/>
      <c r="K47" s="65"/>
      <c r="L47" s="65"/>
      <c r="M47" s="65"/>
      <c r="N47" s="65"/>
    </row>
    <row r="48" spans="1:14" ht="24" x14ac:dyDescent="0.25">
      <c r="A48" s="72" t="s">
        <v>54</v>
      </c>
      <c r="B48" s="71">
        <f t="shared" si="4"/>
        <v>0</v>
      </c>
      <c r="C48" s="65">
        <v>0</v>
      </c>
      <c r="D48" s="65">
        <v>0</v>
      </c>
      <c r="E48" s="65">
        <v>0</v>
      </c>
      <c r="F48" s="65">
        <v>0</v>
      </c>
      <c r="G48" s="65"/>
      <c r="H48" s="65"/>
      <c r="I48" s="65"/>
      <c r="J48" s="65"/>
      <c r="K48" s="65"/>
      <c r="L48" s="65"/>
      <c r="M48" s="65"/>
      <c r="N48" s="65"/>
    </row>
    <row r="49" spans="1:15" ht="24" x14ac:dyDescent="0.25">
      <c r="A49" s="72" t="s">
        <v>55</v>
      </c>
      <c r="B49" s="71">
        <f t="shared" si="4"/>
        <v>0</v>
      </c>
      <c r="C49" s="65">
        <v>0</v>
      </c>
      <c r="D49" s="65">
        <v>0</v>
      </c>
      <c r="E49" s="65">
        <v>0</v>
      </c>
      <c r="F49" s="65">
        <v>0</v>
      </c>
      <c r="G49" s="65"/>
      <c r="H49" s="65"/>
      <c r="I49" s="65"/>
      <c r="J49" s="65"/>
      <c r="K49" s="65"/>
      <c r="L49" s="65"/>
      <c r="M49" s="65"/>
      <c r="N49" s="65"/>
    </row>
    <row r="50" spans="1:15" x14ac:dyDescent="0.25">
      <c r="A50" s="70" t="s">
        <v>28</v>
      </c>
      <c r="B50" s="71">
        <f>C50+D50+E50+F50+G50+H50+I50+J50+K50+L50+M50+N50</f>
        <v>1111170.6200000001</v>
      </c>
      <c r="C50" s="71">
        <f>C51+C58+C57+C56+C55+C54+C53+C52</f>
        <v>0</v>
      </c>
      <c r="D50" s="71">
        <f>+D51+D52+D53+D54+D55+D56+D57+D58</f>
        <v>37960.6</v>
      </c>
      <c r="E50" s="71">
        <f>E51+E52+E53+E54+E55+E56+E57+E58</f>
        <v>838210.03</v>
      </c>
      <c r="F50" s="71">
        <f>F51+F52+F53+F54+F55+F56+F57+F58</f>
        <v>234999.99</v>
      </c>
      <c r="G50" s="65"/>
      <c r="H50" s="65"/>
      <c r="I50" s="71"/>
      <c r="J50" s="71"/>
      <c r="K50" s="71"/>
      <c r="L50" s="71"/>
      <c r="M50" s="71"/>
      <c r="N50" s="71"/>
    </row>
    <row r="51" spans="1:15" x14ac:dyDescent="0.25">
      <c r="A51" s="72" t="s">
        <v>29</v>
      </c>
      <c r="B51" s="65"/>
      <c r="C51" s="65">
        <v>0</v>
      </c>
      <c r="D51" s="65">
        <v>37960.6</v>
      </c>
      <c r="E51" s="65">
        <v>417010.02</v>
      </c>
      <c r="F51" s="65">
        <v>234999.99</v>
      </c>
      <c r="G51" s="65"/>
      <c r="H51" s="65"/>
      <c r="I51" s="65"/>
      <c r="J51" s="65"/>
      <c r="K51" s="65"/>
      <c r="L51" s="65"/>
      <c r="M51" s="65"/>
      <c r="N51" s="65"/>
    </row>
    <row r="52" spans="1:15" ht="24" x14ac:dyDescent="0.25">
      <c r="A52" s="72" t="s">
        <v>30</v>
      </c>
      <c r="B52" s="65">
        <f t="shared" ref="B52:B57" si="5">C52+D52+E52+F52+G52+H52+I52+J52+K52+L52+M52+N52</f>
        <v>0</v>
      </c>
      <c r="C52" s="65">
        <v>0</v>
      </c>
      <c r="D52" s="65">
        <v>0</v>
      </c>
      <c r="E52" s="71">
        <v>0</v>
      </c>
      <c r="F52" s="65">
        <v>0</v>
      </c>
      <c r="G52" s="65"/>
      <c r="H52" s="65"/>
      <c r="I52" s="65"/>
      <c r="J52" s="65"/>
      <c r="K52" s="65"/>
      <c r="L52" s="65"/>
      <c r="M52" s="65"/>
      <c r="N52" s="65"/>
    </row>
    <row r="53" spans="1:15" ht="24" x14ac:dyDescent="0.25">
      <c r="A53" s="72" t="s">
        <v>31</v>
      </c>
      <c r="B53" s="65">
        <f t="shared" si="5"/>
        <v>0</v>
      </c>
      <c r="C53" s="65">
        <v>0</v>
      </c>
      <c r="D53" s="65">
        <v>0</v>
      </c>
      <c r="E53" s="71">
        <v>0</v>
      </c>
      <c r="F53" s="65">
        <v>0</v>
      </c>
      <c r="G53" s="65"/>
      <c r="H53" s="65"/>
      <c r="I53" s="65"/>
      <c r="J53" s="65"/>
      <c r="K53" s="65"/>
      <c r="L53" s="65"/>
      <c r="M53" s="65"/>
      <c r="N53" s="65"/>
    </row>
    <row r="54" spans="1:15" ht="30.75" customHeight="1" x14ac:dyDescent="0.25">
      <c r="A54" s="72" t="s">
        <v>32</v>
      </c>
      <c r="B54" s="65">
        <f t="shared" si="5"/>
        <v>0</v>
      </c>
      <c r="C54" s="65">
        <v>0</v>
      </c>
      <c r="D54" s="65">
        <v>0</v>
      </c>
      <c r="E54" s="71">
        <v>0</v>
      </c>
      <c r="F54" s="65">
        <v>0</v>
      </c>
      <c r="G54" s="65"/>
      <c r="H54" s="65"/>
      <c r="I54" s="65"/>
      <c r="J54" s="65"/>
      <c r="K54" s="65"/>
      <c r="L54" s="65"/>
      <c r="M54" s="65"/>
      <c r="N54" s="65"/>
    </row>
    <row r="55" spans="1:15" ht="24" x14ac:dyDescent="0.25">
      <c r="A55" s="72" t="s">
        <v>33</v>
      </c>
      <c r="B55" s="65">
        <f t="shared" si="5"/>
        <v>421200.01</v>
      </c>
      <c r="C55" s="65">
        <v>0</v>
      </c>
      <c r="D55" s="65">
        <v>0</v>
      </c>
      <c r="E55" s="65">
        <v>421200.01</v>
      </c>
      <c r="F55" s="65">
        <v>0</v>
      </c>
      <c r="G55" s="65"/>
      <c r="H55" s="65"/>
      <c r="I55" s="65"/>
      <c r="J55" s="65"/>
      <c r="K55" s="65"/>
      <c r="L55" s="65"/>
      <c r="M55" s="65"/>
      <c r="N55" s="65"/>
    </row>
    <row r="56" spans="1:15" ht="16.5" customHeight="1" x14ac:dyDescent="0.25">
      <c r="A56" s="72" t="s">
        <v>57</v>
      </c>
      <c r="B56" s="65">
        <f t="shared" si="5"/>
        <v>0</v>
      </c>
      <c r="C56" s="65">
        <v>0</v>
      </c>
      <c r="D56" s="65">
        <v>0</v>
      </c>
      <c r="E56" s="71">
        <v>0</v>
      </c>
      <c r="F56" s="65">
        <v>0</v>
      </c>
      <c r="G56" s="65"/>
      <c r="H56" s="65"/>
      <c r="I56" s="65"/>
      <c r="J56" s="65"/>
      <c r="K56" s="65"/>
      <c r="L56" s="65"/>
      <c r="M56" s="65"/>
      <c r="N56" s="65"/>
    </row>
    <row r="57" spans="1:15" x14ac:dyDescent="0.25">
      <c r="A57" s="72" t="s">
        <v>34</v>
      </c>
      <c r="B57" s="65">
        <f t="shared" si="5"/>
        <v>0</v>
      </c>
      <c r="C57" s="65">
        <v>0</v>
      </c>
      <c r="D57" s="65">
        <v>0</v>
      </c>
      <c r="E57" s="71">
        <v>0</v>
      </c>
      <c r="F57" s="65">
        <v>0</v>
      </c>
      <c r="G57" s="65"/>
      <c r="H57" s="65"/>
      <c r="I57" s="65"/>
      <c r="J57" s="65"/>
      <c r="K57" s="65"/>
      <c r="L57" s="65"/>
      <c r="M57" s="65"/>
      <c r="N57" s="65"/>
    </row>
    <row r="58" spans="1:15" ht="30.75" customHeight="1" x14ac:dyDescent="0.25">
      <c r="A58" s="72" t="s">
        <v>58</v>
      </c>
      <c r="B58" s="65">
        <v>0</v>
      </c>
      <c r="C58" s="65">
        <v>0</v>
      </c>
      <c r="D58" s="65">
        <v>0</v>
      </c>
      <c r="E58" s="71">
        <v>0</v>
      </c>
      <c r="F58" s="65">
        <v>0</v>
      </c>
      <c r="G58" s="65"/>
      <c r="H58" s="65"/>
      <c r="I58" s="65"/>
      <c r="J58" s="65"/>
      <c r="K58" s="65"/>
      <c r="L58" s="65"/>
      <c r="M58" s="65"/>
      <c r="N58" s="65"/>
    </row>
    <row r="59" spans="1:15" x14ac:dyDescent="0.25">
      <c r="A59" s="70" t="s">
        <v>59</v>
      </c>
      <c r="B59" s="71">
        <f>SUM(C59:N59)</f>
        <v>0</v>
      </c>
      <c r="C59" s="65">
        <f>+C60+C61+C62+C63</f>
        <v>0</v>
      </c>
      <c r="D59" s="71">
        <f>D60+D61+D62+D63</f>
        <v>0</v>
      </c>
      <c r="E59" s="71">
        <f>E60+E61+E62+E63</f>
        <v>0</v>
      </c>
      <c r="F59" s="71">
        <f>F60+F61+F62+F63</f>
        <v>0</v>
      </c>
      <c r="G59" s="65"/>
      <c r="H59" s="71"/>
      <c r="I59" s="71"/>
      <c r="J59" s="71"/>
      <c r="K59" s="71"/>
      <c r="L59" s="71"/>
      <c r="M59" s="71"/>
      <c r="N59" s="71"/>
    </row>
    <row r="60" spans="1:15" x14ac:dyDescent="0.25">
      <c r="A60" s="72" t="s">
        <v>60</v>
      </c>
      <c r="B60" s="71">
        <f t="shared" ref="B60:B65" si="6">SUM(C60:N60)</f>
        <v>0</v>
      </c>
      <c r="C60" s="65">
        <v>0</v>
      </c>
      <c r="D60" s="65"/>
      <c r="E60" s="65">
        <v>0</v>
      </c>
      <c r="F60" s="65"/>
      <c r="G60" s="65"/>
      <c r="H60" s="65"/>
      <c r="I60" s="65"/>
      <c r="J60" s="65"/>
      <c r="K60" s="65"/>
      <c r="L60" s="65"/>
      <c r="M60" s="65"/>
      <c r="N60" s="65"/>
    </row>
    <row r="61" spans="1:15" x14ac:dyDescent="0.25">
      <c r="A61" s="72" t="s">
        <v>61</v>
      </c>
      <c r="B61" s="71">
        <f t="shared" si="6"/>
        <v>0</v>
      </c>
      <c r="C61" s="65">
        <v>0</v>
      </c>
      <c r="D61" s="65"/>
      <c r="E61" s="65">
        <v>0</v>
      </c>
      <c r="F61" s="65"/>
      <c r="G61" s="65"/>
      <c r="H61" s="65"/>
      <c r="I61" s="65"/>
      <c r="J61" s="65"/>
      <c r="K61" s="65"/>
      <c r="L61" s="65"/>
      <c r="M61" s="65"/>
      <c r="N61" s="65"/>
    </row>
    <row r="62" spans="1:15" ht="24" x14ac:dyDescent="0.25">
      <c r="A62" s="72" t="s">
        <v>62</v>
      </c>
      <c r="B62" s="71">
        <f t="shared" si="6"/>
        <v>0</v>
      </c>
      <c r="C62" s="65">
        <v>0</v>
      </c>
      <c r="D62" s="65"/>
      <c r="E62" s="65">
        <v>0</v>
      </c>
      <c r="F62" s="65"/>
      <c r="G62" s="65"/>
      <c r="H62" s="65"/>
      <c r="I62" s="65"/>
      <c r="J62" s="65"/>
      <c r="K62" s="65"/>
      <c r="L62" s="65"/>
      <c r="M62" s="65"/>
      <c r="N62" s="65"/>
    </row>
    <row r="63" spans="1:15" ht="36" x14ac:dyDescent="0.25">
      <c r="A63" s="72" t="s">
        <v>63</v>
      </c>
      <c r="B63" s="71">
        <f t="shared" si="6"/>
        <v>0</v>
      </c>
      <c r="C63" s="65">
        <v>0</v>
      </c>
      <c r="D63" s="65"/>
      <c r="E63" s="65">
        <v>0</v>
      </c>
      <c r="F63" s="65"/>
      <c r="G63" s="65"/>
      <c r="H63" s="65"/>
      <c r="I63" s="65"/>
      <c r="J63" s="65"/>
      <c r="K63" s="65"/>
      <c r="L63" s="65"/>
      <c r="M63" s="65"/>
      <c r="N63" s="65"/>
    </row>
    <row r="64" spans="1:15" ht="9.6" customHeight="1" x14ac:dyDescent="0.25">
      <c r="A64" s="72"/>
      <c r="B64" s="71"/>
      <c r="C64" s="65"/>
      <c r="D64" s="65"/>
      <c r="E64" s="65"/>
      <c r="F64" s="65"/>
      <c r="G64" s="65"/>
      <c r="H64" s="65"/>
      <c r="I64" s="65"/>
      <c r="J64" s="65"/>
      <c r="K64" s="65"/>
      <c r="L64" s="71"/>
      <c r="M64" s="71"/>
      <c r="N64" s="71"/>
      <c r="O64" s="71"/>
    </row>
    <row r="65" spans="1:14" ht="25.5" customHeight="1" x14ac:dyDescent="0.25">
      <c r="A65" s="70" t="s">
        <v>119</v>
      </c>
      <c r="B65" s="71">
        <f t="shared" si="6"/>
        <v>0</v>
      </c>
      <c r="C65" s="71">
        <f t="shared" ref="C65" si="7">SUM(D65:O65)</f>
        <v>0</v>
      </c>
      <c r="D65" s="71">
        <f>D66+D67+D68+D69+D70</f>
        <v>0</v>
      </c>
      <c r="E65" s="71">
        <f>E66+E67+E68+E69+E70</f>
        <v>0</v>
      </c>
      <c r="F65" s="71">
        <f>F66+F67+F68+F69+F70</f>
        <v>0</v>
      </c>
      <c r="G65" s="71"/>
      <c r="H65" s="65"/>
      <c r="I65" s="65"/>
      <c r="J65" s="65"/>
      <c r="K65" s="65"/>
      <c r="L65" s="65"/>
      <c r="M65" s="65"/>
      <c r="N65" s="65"/>
    </row>
    <row r="66" spans="1:14" ht="12" customHeight="1" x14ac:dyDescent="0.25">
      <c r="A66" s="72" t="s">
        <v>120</v>
      </c>
      <c r="B66" s="71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30" customHeight="1" x14ac:dyDescent="0.25">
      <c r="A67" s="75" t="s">
        <v>125</v>
      </c>
      <c r="B67" s="71">
        <f t="shared" ref="B67:B78" si="8">SUM(C67:N67)</f>
        <v>0</v>
      </c>
      <c r="C67" s="71">
        <f t="shared" ref="C67" si="9">SUM(D67:O67)</f>
        <v>0</v>
      </c>
      <c r="D67" s="71"/>
      <c r="E67" s="71"/>
      <c r="F67" s="71"/>
      <c r="G67" s="71"/>
      <c r="H67" s="65"/>
      <c r="I67" s="65"/>
      <c r="J67" s="65"/>
      <c r="K67" s="65"/>
      <c r="L67" s="65"/>
      <c r="M67" s="65"/>
      <c r="N67" s="65"/>
    </row>
    <row r="68" spans="1:14" ht="24" x14ac:dyDescent="0.25">
      <c r="A68" s="72" t="s">
        <v>121</v>
      </c>
      <c r="B68" s="71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x14ac:dyDescent="0.25">
      <c r="A69" s="72" t="s">
        <v>122</v>
      </c>
      <c r="B69" s="71"/>
      <c r="C69" s="71"/>
      <c r="D69" s="71"/>
      <c r="E69" s="71"/>
      <c r="F69" s="71"/>
      <c r="G69" s="71"/>
      <c r="H69" s="65"/>
      <c r="I69" s="65"/>
      <c r="J69" s="65"/>
      <c r="K69" s="65"/>
      <c r="L69" s="65"/>
      <c r="M69" s="65"/>
      <c r="N69" s="65"/>
    </row>
    <row r="70" spans="1:14" x14ac:dyDescent="0.25">
      <c r="A70" s="72" t="s">
        <v>123</v>
      </c>
      <c r="B70" s="71">
        <f t="shared" si="8"/>
        <v>0</v>
      </c>
      <c r="C70" s="71">
        <f t="shared" ref="C70" si="10">SUM(D70:O70)</f>
        <v>0</v>
      </c>
      <c r="D70" s="71"/>
      <c r="E70" s="71"/>
      <c r="F70" s="71"/>
      <c r="G70" s="71"/>
      <c r="H70" s="65"/>
      <c r="I70" s="65"/>
      <c r="J70" s="65"/>
      <c r="K70" s="65"/>
      <c r="L70" s="65"/>
      <c r="M70" s="65"/>
      <c r="N70" s="65"/>
    </row>
    <row r="71" spans="1:14" x14ac:dyDescent="0.25">
      <c r="A71" s="72"/>
      <c r="B71" s="71"/>
      <c r="C71" s="71"/>
      <c r="D71" s="71"/>
      <c r="E71" s="71"/>
      <c r="F71" s="71"/>
      <c r="G71" s="71"/>
      <c r="H71" s="65"/>
      <c r="I71" s="65"/>
      <c r="J71" s="65"/>
      <c r="K71" s="65"/>
      <c r="L71" s="65"/>
      <c r="M71" s="65"/>
      <c r="N71" s="65"/>
    </row>
    <row r="72" spans="1:14" x14ac:dyDescent="0.25">
      <c r="A72" s="72"/>
      <c r="B72" s="71"/>
      <c r="C72" s="71"/>
      <c r="D72" s="71"/>
      <c r="E72" s="71"/>
      <c r="F72" s="71"/>
      <c r="G72" s="71"/>
      <c r="H72" s="65"/>
      <c r="I72" s="65"/>
      <c r="J72" s="65"/>
      <c r="K72" s="65"/>
      <c r="L72" s="65"/>
      <c r="M72" s="65"/>
      <c r="N72" s="65"/>
    </row>
    <row r="73" spans="1:14" x14ac:dyDescent="0.25">
      <c r="A73" s="70" t="s">
        <v>124</v>
      </c>
      <c r="B73" s="71">
        <f>B74+B75+B76+B77</f>
        <v>0</v>
      </c>
      <c r="C73" s="71">
        <f>C74+C75+C76+C77+C78</f>
        <v>0</v>
      </c>
      <c r="D73" s="71">
        <f>D74+D75+D76+D77+D78</f>
        <v>0</v>
      </c>
      <c r="E73" s="71">
        <f>E74+E75+E76+E77+E78+E79+E80</f>
        <v>0</v>
      </c>
      <c r="F73" s="71">
        <f>F74+F75+F76+F77+F78</f>
        <v>0</v>
      </c>
      <c r="G73" s="65"/>
      <c r="H73" s="65"/>
      <c r="I73" s="65"/>
      <c r="J73" s="65"/>
      <c r="K73" s="65"/>
      <c r="L73" s="65"/>
      <c r="M73" s="65"/>
      <c r="N73" s="65"/>
    </row>
    <row r="74" spans="1:14" ht="24" x14ac:dyDescent="0.25">
      <c r="A74" s="75" t="s">
        <v>126</v>
      </c>
      <c r="B74" s="71"/>
      <c r="C74" s="65"/>
      <c r="D74" s="65">
        <v>0</v>
      </c>
      <c r="E74" s="65">
        <v>0</v>
      </c>
      <c r="F74" s="65"/>
      <c r="G74" s="65"/>
      <c r="H74" s="65"/>
      <c r="I74" s="65"/>
      <c r="J74" s="65"/>
      <c r="K74" s="65"/>
      <c r="L74" s="65"/>
      <c r="M74" s="65"/>
      <c r="N74" s="65"/>
    </row>
    <row r="75" spans="1:14" ht="24" x14ac:dyDescent="0.25">
      <c r="A75" s="75" t="s">
        <v>127</v>
      </c>
      <c r="B75" s="71">
        <f t="shared" si="8"/>
        <v>0</v>
      </c>
      <c r="C75" s="71">
        <f t="shared" ref="C75:C78" si="11">SUM(D75:O75)</f>
        <v>0</v>
      </c>
      <c r="D75" s="71">
        <v>0</v>
      </c>
      <c r="E75" s="71">
        <v>0</v>
      </c>
      <c r="F75" s="71"/>
      <c r="G75" s="71"/>
      <c r="H75" s="65"/>
      <c r="I75" s="65"/>
      <c r="J75" s="65"/>
      <c r="K75" s="65"/>
      <c r="L75" s="65"/>
      <c r="M75" s="65"/>
      <c r="N75" s="65"/>
    </row>
    <row r="76" spans="1:14" x14ac:dyDescent="0.25">
      <c r="A76" s="82" t="s">
        <v>128</v>
      </c>
      <c r="B76" s="71">
        <f t="shared" si="8"/>
        <v>0</v>
      </c>
      <c r="C76" s="71">
        <f t="shared" si="11"/>
        <v>0</v>
      </c>
      <c r="D76" s="71">
        <v>0</v>
      </c>
      <c r="E76" s="71">
        <v>0</v>
      </c>
      <c r="F76" s="71"/>
      <c r="G76" s="71"/>
      <c r="H76" s="65"/>
      <c r="I76" s="65"/>
      <c r="J76" s="65"/>
      <c r="K76" s="65"/>
      <c r="L76" s="65"/>
      <c r="M76" s="65"/>
      <c r="N76" s="65"/>
    </row>
    <row r="77" spans="1:14" ht="24" x14ac:dyDescent="0.25">
      <c r="A77" s="82" t="s">
        <v>129</v>
      </c>
      <c r="B77" s="71">
        <f t="shared" si="8"/>
        <v>0</v>
      </c>
      <c r="C77" s="71">
        <f t="shared" si="11"/>
        <v>0</v>
      </c>
      <c r="D77" s="71">
        <v>0</v>
      </c>
      <c r="E77" s="71">
        <v>0</v>
      </c>
      <c r="F77" s="71"/>
      <c r="G77" s="71"/>
      <c r="H77" s="65"/>
      <c r="I77" s="65"/>
      <c r="J77" s="65"/>
      <c r="K77" s="65"/>
      <c r="L77" s="65"/>
      <c r="M77" s="65"/>
      <c r="N77" s="65"/>
    </row>
    <row r="78" spans="1:14" ht="12" customHeight="1" x14ac:dyDescent="0.25">
      <c r="A78" s="72"/>
      <c r="B78" s="71">
        <f t="shared" si="8"/>
        <v>0</v>
      </c>
      <c r="C78" s="71">
        <f t="shared" si="11"/>
        <v>0</v>
      </c>
      <c r="D78" s="71">
        <v>0</v>
      </c>
      <c r="E78" s="71">
        <v>0</v>
      </c>
      <c r="F78" s="71"/>
      <c r="G78" s="71"/>
      <c r="H78" s="65"/>
      <c r="I78" s="65"/>
      <c r="J78" s="65"/>
      <c r="K78" s="65"/>
      <c r="L78" s="65"/>
      <c r="M78" s="65"/>
      <c r="N78" s="65"/>
    </row>
    <row r="79" spans="1:14" x14ac:dyDescent="0.25">
      <c r="A79" s="8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</row>
    <row r="80" spans="1:14" x14ac:dyDescent="0.25">
      <c r="A80" s="72"/>
      <c r="B80" s="71"/>
      <c r="C80" s="65"/>
      <c r="D80" s="65"/>
      <c r="E80" s="65"/>
      <c r="F80" s="65"/>
      <c r="G80" s="65"/>
      <c r="H80" s="65"/>
      <c r="I80" s="65"/>
      <c r="J80" s="65"/>
      <c r="K80" s="65"/>
      <c r="M80" s="65"/>
      <c r="N80" s="65"/>
    </row>
    <row r="81" spans="1:15" x14ac:dyDescent="0.25">
      <c r="A81" s="74" t="s">
        <v>35</v>
      </c>
      <c r="B81" s="71">
        <f>C81+D81+E81+F81+G81+H81+I81+J81+K81+L81+M81+N81</f>
        <v>152078204.74000001</v>
      </c>
      <c r="C81" s="71">
        <f t="shared" ref="C81" si="12">+C59+C50+C42+C34+C24+C14+C8</f>
        <v>35145830.68</v>
      </c>
      <c r="D81" s="71">
        <f>D8+D14+D24+D34+D42+D50+D59+D65+D73</f>
        <v>39016141</v>
      </c>
      <c r="E81" s="71">
        <f>E8+E14+E24+E34+E42+E50</f>
        <v>40092414.870000005</v>
      </c>
      <c r="F81" s="71">
        <f>F8+F14+F24+F34+F42+F50+F59+F65+F73</f>
        <v>37823818.190000005</v>
      </c>
      <c r="G81" s="71"/>
      <c r="H81" s="71"/>
      <c r="I81" s="71"/>
      <c r="J81" s="71"/>
      <c r="K81" s="71"/>
      <c r="L81" s="71"/>
      <c r="M81" s="71"/>
      <c r="N81" s="71"/>
    </row>
    <row r="82" spans="1:15" ht="17.25" customHeight="1" x14ac:dyDescent="0.25">
      <c r="A82" s="75"/>
      <c r="B82" s="65"/>
      <c r="C82" s="65"/>
      <c r="D82" s="65"/>
      <c r="E82" s="65"/>
      <c r="F82" s="65"/>
      <c r="G82" s="65"/>
      <c r="H82" s="65"/>
      <c r="I82" s="65"/>
      <c r="J82" s="65"/>
      <c r="K82" s="65"/>
    </row>
    <row r="83" spans="1:15" x14ac:dyDescent="0.25">
      <c r="A83" s="68" t="s">
        <v>71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O83" s="22"/>
    </row>
    <row r="84" spans="1:15" ht="10.5" customHeight="1" x14ac:dyDescent="0.25">
      <c r="A84" s="70" t="s">
        <v>72</v>
      </c>
      <c r="B84" s="65"/>
      <c r="C84" s="65"/>
      <c r="D84" s="65"/>
      <c r="E84" s="65">
        <f>E85+E86</f>
        <v>0</v>
      </c>
      <c r="F84" s="65"/>
      <c r="G84" s="65"/>
      <c r="H84" s="65"/>
      <c r="I84" s="65"/>
      <c r="J84" s="65"/>
      <c r="K84" s="65"/>
    </row>
    <row r="85" spans="1:15" ht="21.75" customHeight="1" x14ac:dyDescent="0.25">
      <c r="A85" s="72" t="s">
        <v>73</v>
      </c>
      <c r="B85" s="65"/>
      <c r="C85" s="65"/>
      <c r="D85" s="65"/>
      <c r="E85" s="65">
        <v>0</v>
      </c>
      <c r="F85" s="65"/>
      <c r="G85" s="65"/>
      <c r="H85" s="65"/>
      <c r="I85" s="65"/>
      <c r="J85" s="65"/>
      <c r="K85" s="65"/>
    </row>
    <row r="86" spans="1:15" ht="24" x14ac:dyDescent="0.25">
      <c r="A86" s="72" t="s">
        <v>74</v>
      </c>
      <c r="B86" s="65"/>
      <c r="C86" s="65"/>
      <c r="D86" s="65"/>
      <c r="E86" s="65">
        <v>0</v>
      </c>
      <c r="F86" s="65"/>
      <c r="G86" s="65"/>
      <c r="H86" s="65"/>
      <c r="I86" s="65"/>
      <c r="J86" s="65"/>
      <c r="K86" s="65"/>
    </row>
    <row r="87" spans="1:15" ht="18.75" customHeight="1" x14ac:dyDescent="0.25">
      <c r="A87" s="70" t="s">
        <v>75</v>
      </c>
      <c r="B87" s="65"/>
      <c r="C87" s="65"/>
      <c r="D87" s="65"/>
      <c r="E87" s="65">
        <f>E88+E89</f>
        <v>0</v>
      </c>
      <c r="F87" s="65"/>
      <c r="G87" s="65"/>
      <c r="H87" s="65"/>
      <c r="I87" s="65"/>
      <c r="J87" s="65"/>
      <c r="K87" s="65"/>
    </row>
    <row r="88" spans="1:15" x14ac:dyDescent="0.25">
      <c r="A88" s="72" t="s">
        <v>76</v>
      </c>
      <c r="B88" s="65"/>
      <c r="C88" s="65"/>
      <c r="D88" s="65"/>
      <c r="E88" s="65">
        <v>0</v>
      </c>
      <c r="F88" s="65"/>
      <c r="G88" s="65"/>
      <c r="H88" s="65"/>
      <c r="I88" s="65"/>
      <c r="J88" s="65"/>
      <c r="K88" s="65"/>
    </row>
    <row r="89" spans="1:15" ht="24" x14ac:dyDescent="0.25">
      <c r="A89" s="72" t="s">
        <v>77</v>
      </c>
      <c r="B89" s="65"/>
      <c r="C89" s="65"/>
      <c r="D89" s="65"/>
      <c r="E89" s="65">
        <v>0</v>
      </c>
      <c r="F89" s="65"/>
      <c r="G89" s="65"/>
      <c r="H89" s="65"/>
      <c r="I89" s="65"/>
      <c r="J89" s="65"/>
      <c r="K89" s="65"/>
    </row>
    <row r="90" spans="1:15" x14ac:dyDescent="0.25">
      <c r="A90" s="70" t="s">
        <v>78</v>
      </c>
      <c r="B90" s="65"/>
      <c r="C90" s="65"/>
      <c r="D90" s="65"/>
      <c r="E90" s="65">
        <f>+E91</f>
        <v>0</v>
      </c>
      <c r="F90" s="65"/>
      <c r="G90" s="65"/>
      <c r="H90" s="65"/>
      <c r="I90" s="65"/>
      <c r="J90" s="65"/>
      <c r="K90" s="65"/>
    </row>
    <row r="91" spans="1:15" ht="24" x14ac:dyDescent="0.25">
      <c r="A91" s="72" t="s">
        <v>79</v>
      </c>
      <c r="B91" s="65"/>
      <c r="C91" s="65"/>
      <c r="D91" s="65"/>
      <c r="E91" s="65">
        <v>0</v>
      </c>
      <c r="F91" s="65"/>
      <c r="G91" s="65"/>
      <c r="H91" s="65"/>
      <c r="I91" s="65"/>
      <c r="J91" s="65"/>
      <c r="K91" s="65"/>
    </row>
    <row r="92" spans="1:15" x14ac:dyDescent="0.25">
      <c r="A92" s="74" t="s">
        <v>80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</row>
    <row r="93" spans="1:15" x14ac:dyDescent="0.25">
      <c r="A93" s="76"/>
      <c r="B93" s="65"/>
      <c r="C93" s="65"/>
      <c r="D93" s="65"/>
      <c r="E93" s="65"/>
      <c r="F93" s="65"/>
      <c r="G93" s="65"/>
      <c r="H93" s="65"/>
      <c r="I93" s="65"/>
      <c r="J93" s="65"/>
      <c r="K93" s="65"/>
    </row>
    <row r="94" spans="1:15" ht="14.25" customHeight="1" x14ac:dyDescent="0.25">
      <c r="A94" s="77" t="s">
        <v>81</v>
      </c>
      <c r="B94" s="71">
        <f>C94+D94+E94+F94+G94+H94+I94+J94+K94+L94+M94+N94</f>
        <v>152078204.74000001</v>
      </c>
      <c r="C94" s="71">
        <f>+C81+C92</f>
        <v>35145830.68</v>
      </c>
      <c r="D94" s="71">
        <f>D81+D92</f>
        <v>39016141</v>
      </c>
      <c r="E94" s="71">
        <f>E81+E92</f>
        <v>40092414.870000005</v>
      </c>
      <c r="F94" s="71">
        <f>F81+F92</f>
        <v>37823818.190000005</v>
      </c>
      <c r="G94" s="71"/>
      <c r="H94" s="71"/>
      <c r="I94" s="71"/>
      <c r="J94" s="71"/>
      <c r="K94" s="71"/>
      <c r="L94" s="71"/>
      <c r="M94" s="83"/>
      <c r="N94" s="84"/>
    </row>
    <row r="95" spans="1:15" ht="4.5" hidden="1" customHeight="1" x14ac:dyDescent="0.25">
      <c r="A95" t="s">
        <v>104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5" hidden="1" x14ac:dyDescent="0.25">
      <c r="A96" t="s">
        <v>118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2:11" ht="21.75" customHeight="1" x14ac:dyDescent="0.25"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2:11" x14ac:dyDescent="0.25">
      <c r="J98" s="22"/>
      <c r="K98" s="22"/>
    </row>
    <row r="99" spans="2:11" x14ac:dyDescent="0.25">
      <c r="C99" s="63" t="s">
        <v>110</v>
      </c>
      <c r="I99" s="106" t="s">
        <v>111</v>
      </c>
      <c r="J99" s="106"/>
    </row>
    <row r="101" spans="2:11" x14ac:dyDescent="0.25">
      <c r="B101" s="25" t="s">
        <v>116</v>
      </c>
      <c r="C101" s="25"/>
      <c r="D101" s="25"/>
      <c r="I101" s="26"/>
      <c r="J101" s="26"/>
    </row>
    <row r="102" spans="2:11" x14ac:dyDescent="0.25">
      <c r="B102" s="25"/>
      <c r="C102" s="78" t="s">
        <v>130</v>
      </c>
      <c r="D102" s="25"/>
      <c r="I102" s="96" t="s">
        <v>132</v>
      </c>
      <c r="J102" s="96"/>
    </row>
    <row r="103" spans="2:11" x14ac:dyDescent="0.25">
      <c r="B103" s="23" t="s">
        <v>131</v>
      </c>
      <c r="C103" s="23"/>
      <c r="D103" s="23"/>
      <c r="H103" s="15" t="s">
        <v>134</v>
      </c>
    </row>
    <row r="105" spans="2:11" x14ac:dyDescent="0.25">
      <c r="F105" s="106" t="s">
        <v>112</v>
      </c>
      <c r="G105" s="106"/>
    </row>
    <row r="107" spans="2:11" x14ac:dyDescent="0.25">
      <c r="F107" s="96" t="s">
        <v>115</v>
      </c>
      <c r="G107" s="96"/>
    </row>
    <row r="108" spans="2:11" x14ac:dyDescent="0.25">
      <c r="F108" s="23" t="s">
        <v>117</v>
      </c>
    </row>
  </sheetData>
  <mergeCells count="8">
    <mergeCell ref="I102:J102"/>
    <mergeCell ref="F105:G105"/>
    <mergeCell ref="F107:G107"/>
    <mergeCell ref="A1:N1"/>
    <mergeCell ref="A2:N2"/>
    <mergeCell ref="A3:N3"/>
    <mergeCell ref="A4:N4"/>
    <mergeCell ref="I99:J99"/>
  </mergeCells>
  <pageMargins left="0.39370078740157483" right="0.39370078740157483" top="0.74803149606299213" bottom="0.74803149606299213" header="0.31496062992125984" footer="0.31496062992125984"/>
  <pageSetup scale="58" orientation="landscape" r:id="rId1"/>
  <colBreaks count="1" manualBreakCount="1">
    <brk id="14" max="1048575" man="1"/>
  </colBreaks>
  <ignoredErrors>
    <ignoredError sqref="B34:B35 B24" formula="1"/>
    <ignoredError sqref="C24 C4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Hoja1</vt:lpstr>
      <vt:lpstr>Plantilla Ejecución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Nahomy Willmore</cp:lastModifiedBy>
  <cp:lastPrinted>2021-06-08T16:56:39Z</cp:lastPrinted>
  <dcterms:created xsi:type="dcterms:W3CDTF">2018-04-17T18:57:16Z</dcterms:created>
  <dcterms:modified xsi:type="dcterms:W3CDTF">2021-12-14T12:53:59Z</dcterms:modified>
</cp:coreProperties>
</file>