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6" i="3" l="1"/>
  <c r="Q57" i="3"/>
  <c r="Q58" i="3"/>
  <c r="Q59" i="3"/>
  <c r="Q60" i="3"/>
  <c r="Q61" i="3"/>
  <c r="Q62" i="3"/>
  <c r="Q63" i="3"/>
  <c r="Q55" i="3"/>
  <c r="Q37" i="3"/>
  <c r="Q30" i="3"/>
  <c r="Q31" i="3"/>
  <c r="Q32" i="3"/>
  <c r="Q33" i="3"/>
  <c r="Q34" i="3"/>
  <c r="Q35" i="3"/>
  <c r="Q36" i="3"/>
  <c r="Q29" i="3"/>
  <c r="Q28" i="3" s="1"/>
  <c r="Q20" i="3"/>
  <c r="Q21" i="3"/>
  <c r="Q22" i="3"/>
  <c r="Q23" i="3"/>
  <c r="Q18" i="3" s="1"/>
  <c r="Q24" i="3"/>
  <c r="Q25" i="3"/>
  <c r="Q26" i="3"/>
  <c r="Q27" i="3"/>
  <c r="Q19" i="3"/>
  <c r="Q14" i="3"/>
  <c r="Q15" i="3"/>
  <c r="Q16" i="3"/>
  <c r="Q17" i="3"/>
  <c r="Q39" i="3"/>
  <c r="Q38" i="3" s="1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13" i="3"/>
  <c r="Q85" i="2"/>
  <c r="Q37" i="2"/>
  <c r="D13" i="2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55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38" i="3"/>
  <c r="P12" i="3"/>
  <c r="Q54" i="3" l="1"/>
  <c r="Q12" i="3"/>
  <c r="Q85" i="3" s="1"/>
  <c r="P54" i="3"/>
  <c r="P28" i="3"/>
  <c r="P18" i="3"/>
  <c r="Q19" i="2"/>
  <c r="O12" i="2"/>
  <c r="P85" i="3" l="1"/>
  <c r="P54" i="2"/>
  <c r="P28" i="2" l="1"/>
  <c r="P18" i="2"/>
  <c r="Q14" i="2"/>
  <c r="Q15" i="2"/>
  <c r="Q16" i="2"/>
  <c r="Q17" i="2"/>
  <c r="O56" i="3" l="1"/>
  <c r="O57" i="3"/>
  <c r="O58" i="3"/>
  <c r="O59" i="3"/>
  <c r="O60" i="3"/>
  <c r="O61" i="3"/>
  <c r="O62" i="3"/>
  <c r="O55" i="3"/>
  <c r="O30" i="3"/>
  <c r="O31" i="3"/>
  <c r="O33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Q36" i="2" l="1"/>
  <c r="N56" i="3" l="1"/>
  <c r="N57" i="3"/>
  <c r="N58" i="3"/>
  <c r="N59" i="3"/>
  <c r="N60" i="3"/>
  <c r="N61" i="3"/>
  <c r="N62" i="3"/>
  <c r="N63" i="3"/>
  <c r="N55" i="3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56" i="3" l="1"/>
  <c r="M57" i="3"/>
  <c r="M58" i="3"/>
  <c r="M59" i="3"/>
  <c r="M60" i="3"/>
  <c r="M61" i="3"/>
  <c r="M62" i="3"/>
  <c r="M63" i="3"/>
  <c r="M55" i="3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59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53" i="1"/>
  <c r="E27" i="1" l="1"/>
  <c r="L56" i="3" l="1"/>
  <c r="L57" i="3"/>
  <c r="L58" i="3"/>
  <c r="L59" i="3"/>
  <c r="L60" i="3"/>
  <c r="L61" i="3"/>
  <c r="L62" i="3"/>
  <c r="L63" i="3"/>
  <c r="L55" i="3"/>
  <c r="L30" i="3"/>
  <c r="L31" i="3"/>
  <c r="L33" i="3"/>
  <c r="L34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D64" i="3" l="1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F54" i="3"/>
  <c r="E54" i="3"/>
  <c r="O38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F18" i="3"/>
  <c r="E18" i="3"/>
  <c r="D17" i="3"/>
  <c r="D16" i="3"/>
  <c r="D15" i="3"/>
  <c r="D14" i="3"/>
  <c r="D13" i="3"/>
  <c r="O12" i="3"/>
  <c r="N12" i="3"/>
  <c r="M12" i="3"/>
  <c r="L12" i="3"/>
  <c r="K12" i="3"/>
  <c r="J12" i="3"/>
  <c r="I12" i="3"/>
  <c r="G12" i="3"/>
  <c r="F12" i="3"/>
  <c r="E12" i="3"/>
  <c r="F85" i="3" l="1"/>
  <c r="O85" i="3"/>
  <c r="N85" i="3"/>
  <c r="K85" i="3"/>
  <c r="I85" i="3"/>
  <c r="J85" i="3"/>
  <c r="E85" i="3"/>
  <c r="D54" i="3"/>
  <c r="D12" i="3"/>
  <c r="H85" i="3"/>
  <c r="L85" i="3"/>
  <c r="M85" i="3"/>
  <c r="G85" i="3"/>
  <c r="D28" i="3"/>
  <c r="D18" i="3"/>
  <c r="Q29" i="2"/>
  <c r="Q30" i="2"/>
  <c r="Q31" i="2"/>
  <c r="Q32" i="2"/>
  <c r="Q33" i="2"/>
  <c r="Q34" i="2"/>
  <c r="Q35" i="2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N85" i="2" s="1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I12" i="2"/>
  <c r="J12" i="2"/>
  <c r="K12" i="2"/>
  <c r="L12" i="2"/>
  <c r="M12" i="2"/>
  <c r="N12" i="2"/>
  <c r="E18" i="2"/>
  <c r="D29" i="2"/>
  <c r="K85" i="2" l="1"/>
  <c r="F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D33" i="1"/>
  <c r="C34" i="3" s="1"/>
  <c r="D62" i="1"/>
  <c r="C63" i="3" s="1"/>
  <c r="D58" i="1"/>
  <c r="C59" i="3" s="1"/>
  <c r="D54" i="1"/>
  <c r="C55" i="3" s="1"/>
  <c r="D36" i="1"/>
  <c r="C37" i="3" s="1"/>
  <c r="D34" i="1"/>
  <c r="C35" i="3" s="1"/>
  <c r="D32" i="1"/>
  <c r="C33" i="3" s="1"/>
  <c r="D30" i="1"/>
  <c r="C31" i="3" s="1"/>
  <c r="D28" i="1"/>
  <c r="C29" i="3" s="1"/>
  <c r="C28" i="3" s="1"/>
  <c r="D25" i="1"/>
  <c r="C26" i="3" s="1"/>
  <c r="D24" i="1"/>
  <c r="C25" i="3" s="1"/>
  <c r="D23" i="1"/>
  <c r="C24" i="3" s="1"/>
  <c r="D22" i="1"/>
  <c r="C23" i="3" s="1"/>
  <c r="D21" i="1"/>
  <c r="C22" i="3" s="1"/>
  <c r="D20" i="1"/>
  <c r="C21" i="3" s="1"/>
  <c r="D18" i="1"/>
  <c r="C19" i="3" s="1"/>
  <c r="D16" i="1"/>
  <c r="C17" i="3" s="1"/>
  <c r="D15" i="1"/>
  <c r="C16" i="3" s="1"/>
  <c r="D14" i="1"/>
  <c r="C15" i="3" s="1"/>
  <c r="D13" i="1"/>
  <c r="C14" i="3" s="1"/>
  <c r="D12" i="1"/>
  <c r="C13" i="3" s="1"/>
  <c r="C54" i="3" l="1"/>
  <c r="C17" i="2"/>
  <c r="C26" i="2"/>
  <c r="C29" i="2"/>
  <c r="C55" i="2"/>
  <c r="C31" i="2"/>
  <c r="C63" i="2"/>
  <c r="C23" i="2"/>
  <c r="C18" i="2" s="1"/>
  <c r="C18" i="3"/>
  <c r="C12" i="3"/>
  <c r="C15" i="2"/>
  <c r="C33" i="2"/>
  <c r="C59" i="2"/>
  <c r="D27" i="1"/>
  <c r="C16" i="2"/>
  <c r="C25" i="2"/>
  <c r="C34" i="2"/>
  <c r="C54" i="2" l="1"/>
  <c r="C12" i="2"/>
  <c r="C28" i="2"/>
  <c r="C85" i="3"/>
  <c r="C85" i="2"/>
  <c r="D38" i="2"/>
  <c r="O38" i="2" l="1"/>
  <c r="O85" i="2" s="1"/>
  <c r="D64" i="2" l="1"/>
  <c r="E63" i="1"/>
  <c r="E11" i="1" l="1"/>
  <c r="E17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8" i="2" l="1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H85" i="2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3" i="2" l="1"/>
  <c r="Q12" i="2" s="1"/>
</calcChain>
</file>

<file path=xl/sharedStrings.xml><?xml version="1.0" encoding="utf-8"?>
<sst xmlns="http://schemas.openxmlformats.org/spreadsheetml/2006/main" count="448" uniqueCount="221">
  <si>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</si>
  <si>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</si>
  <si>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</si>
  <si>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</si>
  <si>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</si>
  <si>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</si>
  <si>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</si>
  <si>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</si>
  <si>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</si>
  <si>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</si>
  <si>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</si>
  <si>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</si>
  <si>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</si>
  <si>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</si>
  <si>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</si>
  <si>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</si>
  <si>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</si>
  <si>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</si>
  <si>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</si>
  <si>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</si>
  <si>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</si>
  <si>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</si>
  <si>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</si>
  <si>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</si>
  <si>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</si>
  <si>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</si>
  <si>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</si>
  <si>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</si>
  <si>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</si>
  <si>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</si>
  <si>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</si>
  <si>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</si>
  <si>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</si>
  <si>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</si>
  <si>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</si>
  <si>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</si>
  <si>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</si>
  <si>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</si>
  <si>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</si>
  <si>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</si>
  <si>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</si>
  <si>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</si>
  <si>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</si>
  <si>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</si>
  <si>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</si>
  <si>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</si>
  <si>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</si>
  <si>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</si>
  <si>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</si>
  <si>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</si>
  <si>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</si>
  <si>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</si>
  <si>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</si>
  <si>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</si>
  <si>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</si>
  <si>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</si>
  <si>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</si>
  <si>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</si>
  <si>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</si>
  <si>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</si>
  <si>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</si>
  <si>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</si>
  <si>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</si>
  <si>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</si>
  <si>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</si>
  <si>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</si>
  <si>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</si>
  <si>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</si>
  <si>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</si>
  <si>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</si>
  <si>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</si>
  <si>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</si>
  <si>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</si>
  <si>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</si>
  <si>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</si>
  <si>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</si>
  <si>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</si>
  <si>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</si>
  <si>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</si>
  <si>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</si>
  <si>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</si>
  <si>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</si>
  <si>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</si>
  <si>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</si>
  <si>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</si>
  <si>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</si>
  <si>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</si>
  <si>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</si>
  <si>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</si>
  <si>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</si>
  <si>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</si>
  <si>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</si>
  <si>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</si>
  <si>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</si>
  <si>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</si>
  <si>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</si>
  <si>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</si>
  <si>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</si>
  <si>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</si>
  <si>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</si>
  <si>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</si>
  <si>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</si>
  <si>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</si>
  <si>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</si>
  <si>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</si>
  <si>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</si>
  <si>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</si>
  <si>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</si>
  <si>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</si>
  <si>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</si>
  <si>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</si>
  <si>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</si>
  <si>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</si>
  <si>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</si>
  <si>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</si>
  <si>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</si>
  <si>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</si>
  <si>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</si>
  <si>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</si>
  <si>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</si>
  <si>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</si>
  <si>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</si>
  <si>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</si>
  <si>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</si>
  <si>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</si>
  <si>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</si>
  <si>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</si>
  <si>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</si>
  <si>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</si>
  <si>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</si>
  <si>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</si>
  <si>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</si>
  <si>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</si>
  <si>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</si>
  <si>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</si>
  <si>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</si>
  <si>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</si>
  <si>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</si>
  <si>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</si>
  <si>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</si>
  <si>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</si>
  <si>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</si>
  <si>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</si>
  <si>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</si>
  <si>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</si>
  <si>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</si>
  <si>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</si>
  <si>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</si>
  <si>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</si>
  <si>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</si>
  <si>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</si>
  <si>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</si>
  <si>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</si>
  <si>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</si>
  <si>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</si>
  <si>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</si>
  <si>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</si>
  <si>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</si>
  <si>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</si>
  <si>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</si>
  <si>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</si>
  <si>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</si>
  <si>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</si>
  <si>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</si>
  <si>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</si>
  <si>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</si>
  <si>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</si>
  <si>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</si>
  <si>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</si>
  <si>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</si>
  <si>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</si>
  <si>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</si>
  <si>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</si>
  <si>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</si>
  <si>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</si>
  <si>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</si>
  <si>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</si>
  <si>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</si>
  <si>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</si>
  <si>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</si>
  <si>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</si>
  <si>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</si>
  <si>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</si>
  <si>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</si>
  <si>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</si>
  <si>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</si>
  <si>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</si>
  <si>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</si>
  <si>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</si>
  <si>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</si>
  <si>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</si>
  <si>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</si>
  <si>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</si>
  <si>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</si>
  <si>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</si>
  <si>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</si>
  <si>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</si>
  <si>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</si>
  <si>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</si>
  <si>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</si>
  <si>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</si>
  <si>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</si>
  <si>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</si>
  <si>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</si>
  <si>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</si>
  <si>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</si>
  <si>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</si>
  <si>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</si>
  <si>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</si>
  <si>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</si>
  <si>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</si>
  <si>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</si>
  <si>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</si>
  <si>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</si>
  <si>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</si>
  <si>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</si>
  <si>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</si>
  <si>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</si>
  <si>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</si>
  <si>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DICIEMBRE</t>
  </si>
  <si>
    <t>TRANSFERENCIAS CORRIENTES AL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</si>
</sst>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view="pageBreakPreview" topLeftCell="A32" zoomScale="98" zoomScaleNormal="98" zoomScaleSheetLayoutView="98" workbookViewId="0">
      <selection activeCell="G76" sqref="G76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26"/>
      <c r="D2" s="127"/>
      <c r="E2" s="127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24" t="s">
        <v>63</v>
      </c>
      <c r="D3" s="125"/>
      <c r="E3" s="125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35">
        <v>2025</v>
      </c>
      <c r="D4" s="136"/>
      <c r="E4" s="136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28" t="s">
        <v>43</v>
      </c>
      <c r="D5" s="129"/>
      <c r="E5" s="129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28" t="s">
        <v>44</v>
      </c>
      <c r="D6" s="129"/>
      <c r="E6" s="129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37" t="s">
        <v>219</v>
      </c>
      <c r="D7" s="137"/>
      <c r="E7" s="137"/>
    </row>
    <row r="8" spans="1:16" ht="15" customHeight="1" x14ac:dyDescent="0.25">
      <c r="B8" s="108" t="s">
        <v>81</v>
      </c>
      <c r="C8" s="130" t="s">
        <v>33</v>
      </c>
      <c r="D8" s="131" t="s">
        <v>59</v>
      </c>
      <c r="E8" s="133" t="s">
        <v>58</v>
      </c>
      <c r="F8" s="1"/>
    </row>
    <row r="9" spans="1:16" ht="23.25" customHeight="1" x14ac:dyDescent="0.25">
      <c r="B9" s="109"/>
      <c r="C9" s="130"/>
      <c r="D9" s="132"/>
      <c r="E9" s="134"/>
      <c r="F9" s="1"/>
    </row>
    <row r="10" spans="1:16" ht="14.45" customHeight="1" x14ac:dyDescent="0.25">
      <c r="B10" s="110" t="s">
        <v>94</v>
      </c>
      <c r="C10" s="110"/>
      <c r="D10" s="42"/>
      <c r="E10" s="42"/>
      <c r="F10" s="1"/>
    </row>
    <row r="11" spans="1:16" ht="15.75" x14ac:dyDescent="0.25">
      <c r="B11" s="111" t="s">
        <v>1</v>
      </c>
      <c r="C11" s="111"/>
      <c r="D11" s="41">
        <f>D12+D13+D14+D15+D16</f>
        <v>692926483</v>
      </c>
      <c r="E11" s="41">
        <f>E12+E13+E14+E15+E16</f>
        <v>708980483.45000005</v>
      </c>
      <c r="F11" s="80"/>
      <c r="G11" s="81"/>
    </row>
    <row r="12" spans="1:16" ht="15.75" x14ac:dyDescent="0.25">
      <c r="B12" t="s">
        <v>82</v>
      </c>
      <c r="C12" s="39" t="s">
        <v>89</v>
      </c>
      <c r="D12" s="78">
        <f>21826763+40363838+1800000+5182551+1600000+520000+329783529+124658553+2400000+720000+30162713+2400000+780000</f>
        <v>562197947</v>
      </c>
      <c r="E12" s="75">
        <v>544176127</v>
      </c>
      <c r="F12" s="76"/>
      <c r="G12" s="81"/>
    </row>
    <row r="13" spans="1:16" ht="15.75" x14ac:dyDescent="0.25">
      <c r="B13" t="s">
        <v>83</v>
      </c>
      <c r="C13" s="39" t="s">
        <v>90</v>
      </c>
      <c r="D13" s="78">
        <f>1200000+100000+6600000+14400000+700000</f>
        <v>23000000</v>
      </c>
      <c r="E13" s="75">
        <v>17723000</v>
      </c>
      <c r="F13" s="1"/>
    </row>
    <row r="14" spans="1:16" ht="15.75" x14ac:dyDescent="0.25">
      <c r="B14" t="s">
        <v>84</v>
      </c>
      <c r="C14" s="39" t="s">
        <v>93</v>
      </c>
      <c r="D14" s="78">
        <f>960000+1440000</f>
        <v>2400000</v>
      </c>
      <c r="E14" s="75">
        <v>1800000</v>
      </c>
      <c r="F14" s="1"/>
    </row>
    <row r="15" spans="1:16" ht="15.75" x14ac:dyDescent="0.25">
      <c r="B15" t="s">
        <v>85</v>
      </c>
      <c r="C15" s="39" t="s">
        <v>91</v>
      </c>
      <c r="D15" s="78">
        <f>15000000+25000000</f>
        <v>40000000</v>
      </c>
      <c r="E15" s="75">
        <v>70802820.450000003</v>
      </c>
      <c r="F15" s="1"/>
    </row>
    <row r="16" spans="1:16" ht="15.75" x14ac:dyDescent="0.25">
      <c r="B16" t="s">
        <v>86</v>
      </c>
      <c r="C16" s="39" t="s">
        <v>92</v>
      </c>
      <c r="D16" s="78">
        <f>18175775+18201410+2819937+12117183+12134273+1879958</f>
        <v>65328536</v>
      </c>
      <c r="E16" s="75">
        <v>74478536</v>
      </c>
      <c r="F16" s="1"/>
    </row>
    <row r="17" spans="2:6" ht="15.75" x14ac:dyDescent="0.25">
      <c r="B17" s="112" t="s">
        <v>2</v>
      </c>
      <c r="C17" s="112"/>
      <c r="D17" s="41">
        <f>D18+D19+D20+D21+D22+D23+D24+D25+D26</f>
        <v>112033000</v>
      </c>
      <c r="E17" s="41">
        <f>+E18+E19+E20+E21+E22+E23+E24+E25+E26</f>
        <v>163685823.55000001</v>
      </c>
      <c r="F17" s="79"/>
    </row>
    <row r="18" spans="2:6" ht="15.75" x14ac:dyDescent="0.25">
      <c r="B18" t="s">
        <v>87</v>
      </c>
      <c r="C18" s="39" t="s">
        <v>102</v>
      </c>
      <c r="D18" s="78">
        <f>10000+1800000+1800000+1800000+15000+15000+1200000+1200000+1200000+10000+10000</f>
        <v>9060000</v>
      </c>
      <c r="E18" s="75">
        <v>10486650</v>
      </c>
      <c r="F18" s="78"/>
    </row>
    <row r="19" spans="2:6" ht="15.75" x14ac:dyDescent="0.25">
      <c r="B19" t="s">
        <v>88</v>
      </c>
      <c r="C19" s="39" t="s">
        <v>103</v>
      </c>
      <c r="D19" s="78">
        <v>2000000</v>
      </c>
      <c r="E19" s="75">
        <v>1500000</v>
      </c>
      <c r="F19" s="78"/>
    </row>
    <row r="20" spans="2:6" ht="15.75" x14ac:dyDescent="0.25">
      <c r="B20" t="s">
        <v>95</v>
      </c>
      <c r="C20" s="39" t="s">
        <v>104</v>
      </c>
      <c r="D20" s="78">
        <f>2500000+950000</f>
        <v>3450000</v>
      </c>
      <c r="E20" s="75">
        <v>2878300</v>
      </c>
      <c r="F20" s="78"/>
    </row>
    <row r="21" spans="2:6" ht="15.75" x14ac:dyDescent="0.25">
      <c r="B21" t="s">
        <v>96</v>
      </c>
      <c r="C21" s="39" t="s">
        <v>105</v>
      </c>
      <c r="D21" s="78">
        <f>25000000+15000000+15000+15000</f>
        <v>40030000</v>
      </c>
      <c r="E21" s="75">
        <v>36632000</v>
      </c>
      <c r="F21" s="78"/>
    </row>
    <row r="22" spans="2:6" ht="15.75" x14ac:dyDescent="0.25">
      <c r="B22" t="s">
        <v>97</v>
      </c>
      <c r="C22" s="39" t="s">
        <v>106</v>
      </c>
      <c r="D22" s="78">
        <f>3500000+2180000+1500000+320000+50000+3000+6000000</f>
        <v>13553000</v>
      </c>
      <c r="E22" s="75">
        <v>15314000</v>
      </c>
      <c r="F22" s="78"/>
    </row>
    <row r="23" spans="2:6" ht="15.75" x14ac:dyDescent="0.25">
      <c r="B23" t="s">
        <v>98</v>
      </c>
      <c r="C23" s="39" t="s">
        <v>107</v>
      </c>
      <c r="D23" s="78">
        <f>850000+2700000+14000000</f>
        <v>17550000</v>
      </c>
      <c r="E23" s="75">
        <v>14976850</v>
      </c>
      <c r="F23" s="78"/>
    </row>
    <row r="24" spans="2:6" ht="15.75" x14ac:dyDescent="0.25">
      <c r="B24" t="s">
        <v>99</v>
      </c>
      <c r="C24" s="39" t="s">
        <v>108</v>
      </c>
      <c r="D24" s="78">
        <f>5000000+15000+75000+50000+2300000+100000</f>
        <v>7540000</v>
      </c>
      <c r="E24" s="75">
        <v>54919232</v>
      </c>
      <c r="F24" s="78"/>
    </row>
    <row r="25" spans="2:6" ht="15.75" x14ac:dyDescent="0.25">
      <c r="B25" t="s">
        <v>100</v>
      </c>
      <c r="C25" s="39" t="s">
        <v>109</v>
      </c>
      <c r="D25" s="78">
        <f>100000+615000+6060000+2500000+700000+1500000+3275000+250000</f>
        <v>15000000</v>
      </c>
      <c r="E25" s="75">
        <v>23460791.550000001</v>
      </c>
      <c r="F25" s="78"/>
    </row>
    <row r="26" spans="2:6" ht="15.75" x14ac:dyDescent="0.25">
      <c r="B26" t="s">
        <v>101</v>
      </c>
      <c r="C26" s="39" t="s">
        <v>110</v>
      </c>
      <c r="D26" s="78">
        <v>3850000</v>
      </c>
      <c r="E26" s="75">
        <v>3518000</v>
      </c>
      <c r="F26" s="78"/>
    </row>
    <row r="27" spans="2:6" ht="15.75" x14ac:dyDescent="0.25">
      <c r="B27" s="112" t="s">
        <v>3</v>
      </c>
      <c r="C27" s="112"/>
      <c r="D27" s="41">
        <f>D28+D29+D30+D31+D32+D33+D34+D35+D36</f>
        <v>14460000</v>
      </c>
      <c r="E27" s="41">
        <f>+SUM(E28:E36)</f>
        <v>27705200</v>
      </c>
      <c r="F27" s="13"/>
    </row>
    <row r="28" spans="2:6" ht="15.75" x14ac:dyDescent="0.25">
      <c r="B28" t="s">
        <v>111</v>
      </c>
      <c r="C28" s="39" t="s">
        <v>120</v>
      </c>
      <c r="D28" s="78">
        <f>1200000+25000+350000+15000</f>
        <v>1590000</v>
      </c>
      <c r="E28" s="75">
        <v>2190000</v>
      </c>
    </row>
    <row r="29" spans="2:6" ht="15.75" x14ac:dyDescent="0.25">
      <c r="B29" t="s">
        <v>112</v>
      </c>
      <c r="C29" s="39" t="s">
        <v>121</v>
      </c>
      <c r="D29" s="78">
        <v>700000</v>
      </c>
      <c r="E29" s="75">
        <v>300000</v>
      </c>
    </row>
    <row r="30" spans="2:6" ht="15.75" x14ac:dyDescent="0.25">
      <c r="B30" t="s">
        <v>113</v>
      </c>
      <c r="C30" s="39" t="s">
        <v>122</v>
      </c>
      <c r="D30" s="78">
        <f>1400000+600000+500000+100000</f>
        <v>2600000</v>
      </c>
      <c r="E30" s="75">
        <v>2200000</v>
      </c>
    </row>
    <row r="31" spans="2:6" ht="15.75" x14ac:dyDescent="0.25">
      <c r="B31" t="s">
        <v>114</v>
      </c>
      <c r="C31" s="39" t="s">
        <v>123</v>
      </c>
      <c r="D31" s="78">
        <v>25000</v>
      </c>
      <c r="E31" s="75">
        <v>25000</v>
      </c>
    </row>
    <row r="32" spans="2:6" ht="15.75" x14ac:dyDescent="0.25">
      <c r="B32" t="s">
        <v>115</v>
      </c>
      <c r="C32" s="39" t="s">
        <v>124</v>
      </c>
      <c r="D32" s="78">
        <f>600000+15000+50000</f>
        <v>665000</v>
      </c>
      <c r="E32" s="75">
        <v>465000</v>
      </c>
    </row>
    <row r="33" spans="2:5" ht="15.75" x14ac:dyDescent="0.25">
      <c r="B33" t="s">
        <v>116</v>
      </c>
      <c r="C33" s="39" t="s">
        <v>125</v>
      </c>
      <c r="D33" s="78">
        <f>30000+75000+75000+75000+150000</f>
        <v>405000</v>
      </c>
      <c r="E33" s="75">
        <v>405000</v>
      </c>
    </row>
    <row r="34" spans="2:5" ht="15.75" x14ac:dyDescent="0.25">
      <c r="B34" t="s">
        <v>117</v>
      </c>
      <c r="C34" s="39" t="s">
        <v>126</v>
      </c>
      <c r="D34" s="78">
        <f>350000+1800000+10000+15000+40000+200000+50000+1300000</f>
        <v>3765000</v>
      </c>
      <c r="E34" s="75">
        <v>3630000</v>
      </c>
    </row>
    <row r="35" spans="2:5" ht="15.75" x14ac:dyDescent="0.25">
      <c r="B35" t="s">
        <v>118</v>
      </c>
      <c r="C35" s="39" t="s">
        <v>127</v>
      </c>
      <c r="D35" s="78"/>
    </row>
    <row r="36" spans="2:5" ht="15.75" x14ac:dyDescent="0.25">
      <c r="B36" t="s">
        <v>119</v>
      </c>
      <c r="C36" s="39" t="s">
        <v>128</v>
      </c>
      <c r="D36" s="78">
        <f>500000+3000000+50000+25000+500000+250000+60000+25000+300000</f>
        <v>4710000</v>
      </c>
      <c r="E36" s="75">
        <v>18490200</v>
      </c>
    </row>
    <row r="37" spans="2:5" ht="15.75" x14ac:dyDescent="0.25">
      <c r="B37" s="112" t="s">
        <v>4</v>
      </c>
      <c r="C37" s="112"/>
      <c r="D37" s="41"/>
      <c r="E37" s="102">
        <f>+SUM(E38:E52)</f>
        <v>15000</v>
      </c>
    </row>
    <row r="38" spans="2:5" ht="15.75" x14ac:dyDescent="0.25">
      <c r="B38" t="s">
        <v>129</v>
      </c>
      <c r="C38" s="39" t="s">
        <v>137</v>
      </c>
      <c r="D38" s="42"/>
      <c r="E38" s="78"/>
    </row>
    <row r="39" spans="2:5" ht="15.75" x14ac:dyDescent="0.25">
      <c r="B39" t="s">
        <v>130</v>
      </c>
      <c r="C39" s="39" t="s">
        <v>138</v>
      </c>
      <c r="D39" s="42"/>
      <c r="E39" s="78"/>
    </row>
    <row r="40" spans="2:5" ht="15.75" x14ac:dyDescent="0.25">
      <c r="B40" t="s">
        <v>131</v>
      </c>
      <c r="C40" s="39" t="s">
        <v>139</v>
      </c>
      <c r="D40" s="42"/>
      <c r="E40" s="78"/>
    </row>
    <row r="41" spans="2:5" ht="15.75" x14ac:dyDescent="0.25">
      <c r="B41" t="s">
        <v>132</v>
      </c>
      <c r="C41" s="39" t="s">
        <v>140</v>
      </c>
      <c r="D41" s="42"/>
      <c r="E41" s="78"/>
    </row>
    <row r="42" spans="2:5" ht="15.75" x14ac:dyDescent="0.25">
      <c r="B42" t="s">
        <v>133</v>
      </c>
      <c r="C42" s="39" t="s">
        <v>141</v>
      </c>
      <c r="D42" s="42"/>
      <c r="E42" s="78"/>
    </row>
    <row r="43" spans="2:5" ht="15.75" x14ac:dyDescent="0.25">
      <c r="B43" t="s">
        <v>134</v>
      </c>
      <c r="C43" s="39" t="s">
        <v>142</v>
      </c>
      <c r="D43" s="42"/>
      <c r="E43" s="42"/>
    </row>
    <row r="44" spans="2:5" ht="15.75" x14ac:dyDescent="0.25">
      <c r="B44" t="s">
        <v>135</v>
      </c>
      <c r="C44" s="39" t="s">
        <v>143</v>
      </c>
      <c r="D44" s="42"/>
      <c r="E44" s="47">
        <v>15000</v>
      </c>
    </row>
    <row r="45" spans="2:5" ht="15.75" x14ac:dyDescent="0.25">
      <c r="B45" t="s">
        <v>136</v>
      </c>
      <c r="C45" s="39" t="s">
        <v>144</v>
      </c>
      <c r="D45" s="42"/>
      <c r="E45" s="42"/>
    </row>
    <row r="46" spans="2:5" ht="15.75" x14ac:dyDescent="0.25">
      <c r="B46" s="112" t="s">
        <v>12</v>
      </c>
      <c r="C46" s="112"/>
      <c r="D46" s="41"/>
      <c r="E46" s="42"/>
    </row>
    <row r="47" spans="2:5" ht="15.75" x14ac:dyDescent="0.25">
      <c r="B47" t="s">
        <v>145</v>
      </c>
      <c r="C47" s="39" t="s">
        <v>151</v>
      </c>
      <c r="D47" s="42"/>
      <c r="E47" s="42"/>
    </row>
    <row r="48" spans="2:5" ht="15.75" x14ac:dyDescent="0.25">
      <c r="B48" t="s">
        <v>146</v>
      </c>
      <c r="C48" s="39" t="s">
        <v>155</v>
      </c>
      <c r="D48" s="42"/>
      <c r="E48" s="42"/>
    </row>
    <row r="49" spans="2:6" ht="15.75" x14ac:dyDescent="0.25">
      <c r="B49" t="s">
        <v>147</v>
      </c>
      <c r="C49" s="39" t="s">
        <v>152</v>
      </c>
      <c r="D49" s="42"/>
      <c r="E49" s="42"/>
    </row>
    <row r="50" spans="2:6" ht="15.75" x14ac:dyDescent="0.25">
      <c r="B50" t="s">
        <v>148</v>
      </c>
      <c r="C50" s="39" t="s">
        <v>156</v>
      </c>
      <c r="D50" s="42"/>
      <c r="E50" s="42"/>
    </row>
    <row r="51" spans="2:6" ht="15.75" x14ac:dyDescent="0.25">
      <c r="B51" t="s">
        <v>149</v>
      </c>
      <c r="C51" s="39" t="s">
        <v>153</v>
      </c>
      <c r="D51" s="42"/>
      <c r="E51" s="42"/>
    </row>
    <row r="52" spans="2:6" ht="15.75" x14ac:dyDescent="0.25">
      <c r="B52" t="s">
        <v>150</v>
      </c>
      <c r="C52" s="39" t="s">
        <v>154</v>
      </c>
      <c r="D52" s="42"/>
      <c r="E52" s="42"/>
    </row>
    <row r="53" spans="2:6" ht="15.75" x14ac:dyDescent="0.25">
      <c r="B53" s="112" t="s">
        <v>19</v>
      </c>
      <c r="C53" s="112"/>
      <c r="D53" s="48">
        <f>D54+D55+D56+D57+D58+D59+D60+D61+D62</f>
        <v>17250000</v>
      </c>
      <c r="E53" s="41">
        <f>+SUM(E54:E62)</f>
        <v>22321168</v>
      </c>
      <c r="F53" s="12"/>
    </row>
    <row r="54" spans="2:6" ht="15.75" x14ac:dyDescent="0.25">
      <c r="B54" t="s">
        <v>157</v>
      </c>
      <c r="C54" s="39" t="s">
        <v>174</v>
      </c>
      <c r="D54" s="78">
        <f>3000000+2000000+600000+50000</f>
        <v>5650000</v>
      </c>
      <c r="E54" s="75">
        <v>9250000</v>
      </c>
    </row>
    <row r="55" spans="2:6" ht="15.75" x14ac:dyDescent="0.25">
      <c r="B55" t="s">
        <v>158</v>
      </c>
      <c r="C55" s="39" t="s">
        <v>173</v>
      </c>
      <c r="D55" s="78">
        <v>250000</v>
      </c>
      <c r="E55" s="75">
        <v>250000</v>
      </c>
    </row>
    <row r="56" spans="2:6" ht="15.75" x14ac:dyDescent="0.25">
      <c r="B56" t="s">
        <v>159</v>
      </c>
      <c r="C56" s="39" t="s">
        <v>172</v>
      </c>
      <c r="D56" s="78"/>
      <c r="E56" s="78"/>
    </row>
    <row r="57" spans="2:6" ht="15.75" x14ac:dyDescent="0.25">
      <c r="B57" t="s">
        <v>160</v>
      </c>
      <c r="C57" s="39" t="s">
        <v>171</v>
      </c>
      <c r="D57" s="78">
        <v>4000000</v>
      </c>
      <c r="E57" s="75"/>
    </row>
    <row r="58" spans="2:6" ht="15.75" x14ac:dyDescent="0.25">
      <c r="B58" t="s">
        <v>161</v>
      </c>
      <c r="C58" s="39" t="s">
        <v>166</v>
      </c>
      <c r="D58" s="78">
        <f>300000+400000+1000000+500000+1000000+100000</f>
        <v>3300000</v>
      </c>
      <c r="E58" s="75">
        <v>2450000</v>
      </c>
    </row>
    <row r="59" spans="2:6" ht="15.75" x14ac:dyDescent="0.25">
      <c r="B59" t="s">
        <v>162</v>
      </c>
      <c r="C59" s="39" t="s">
        <v>167</v>
      </c>
      <c r="D59" s="78"/>
      <c r="E59" s="78">
        <v>50000</v>
      </c>
    </row>
    <row r="60" spans="2:6" ht="15.75" x14ac:dyDescent="0.25">
      <c r="B60" t="s">
        <v>163</v>
      </c>
      <c r="C60" s="39" t="s">
        <v>168</v>
      </c>
      <c r="D60" s="78"/>
      <c r="E60" s="78"/>
    </row>
    <row r="61" spans="2:6" ht="15.75" x14ac:dyDescent="0.25">
      <c r="B61" t="s">
        <v>164</v>
      </c>
      <c r="C61" s="39" t="s">
        <v>169</v>
      </c>
      <c r="D61" s="78">
        <v>800000</v>
      </c>
      <c r="E61" s="75"/>
    </row>
    <row r="62" spans="2:6" ht="15.75" x14ac:dyDescent="0.25">
      <c r="B62" t="s">
        <v>165</v>
      </c>
      <c r="C62" s="39" t="s">
        <v>170</v>
      </c>
      <c r="D62" s="78">
        <f>3000000+250000</f>
        <v>3250000</v>
      </c>
      <c r="E62" s="75">
        <v>10321168</v>
      </c>
    </row>
    <row r="63" spans="2:6" ht="15.75" x14ac:dyDescent="0.25">
      <c r="B63" s="112" t="s">
        <v>20</v>
      </c>
      <c r="C63" s="112"/>
      <c r="D63" s="41"/>
      <c r="E63" s="41">
        <f>SUM(E64)</f>
        <v>0</v>
      </c>
    </row>
    <row r="64" spans="2:6" ht="15.75" x14ac:dyDescent="0.25">
      <c r="B64" t="s">
        <v>175</v>
      </c>
      <c r="C64" s="39" t="s">
        <v>179</v>
      </c>
      <c r="D64" s="42"/>
      <c r="E64" s="75"/>
    </row>
    <row r="65" spans="2:5" ht="15.75" x14ac:dyDescent="0.25">
      <c r="B65" t="s">
        <v>176</v>
      </c>
      <c r="C65" s="39" t="s">
        <v>180</v>
      </c>
      <c r="D65" s="42"/>
      <c r="E65" s="42"/>
    </row>
    <row r="66" spans="2:5" ht="15.75" x14ac:dyDescent="0.25">
      <c r="B66" t="s">
        <v>177</v>
      </c>
      <c r="C66" s="39" t="s">
        <v>181</v>
      </c>
      <c r="D66" s="42"/>
      <c r="E66" s="42"/>
    </row>
    <row r="67" spans="2:5" ht="15.75" x14ac:dyDescent="0.25">
      <c r="B67" t="s">
        <v>178</v>
      </c>
      <c r="C67" s="39" t="s">
        <v>182</v>
      </c>
      <c r="D67" s="42"/>
      <c r="E67" s="42"/>
    </row>
    <row r="68" spans="2:5" ht="15.75" x14ac:dyDescent="0.25">
      <c r="B68" s="112" t="s">
        <v>25</v>
      </c>
      <c r="C68" s="112"/>
      <c r="D68" s="41"/>
      <c r="E68" s="42"/>
    </row>
    <row r="69" spans="2:5" ht="15.75" x14ac:dyDescent="0.25">
      <c r="B69" t="s">
        <v>183</v>
      </c>
      <c r="C69" s="39" t="s">
        <v>202</v>
      </c>
      <c r="D69" s="42"/>
      <c r="E69" s="42"/>
    </row>
    <row r="70" spans="2:5" ht="15.75" x14ac:dyDescent="0.25">
      <c r="B70" t="s">
        <v>184</v>
      </c>
      <c r="C70" s="39" t="s">
        <v>203</v>
      </c>
      <c r="D70" s="42"/>
      <c r="E70" s="42"/>
    </row>
    <row r="71" spans="2:5" ht="15.75" x14ac:dyDescent="0.25">
      <c r="B71" s="112" t="s">
        <v>28</v>
      </c>
      <c r="C71" s="112"/>
      <c r="D71" s="41"/>
      <c r="E71" s="49"/>
    </row>
    <row r="72" spans="2:5" ht="15.75" x14ac:dyDescent="0.25">
      <c r="B72" t="s">
        <v>185</v>
      </c>
      <c r="C72" s="39" t="s">
        <v>199</v>
      </c>
      <c r="D72" s="42"/>
      <c r="E72" s="42"/>
    </row>
    <row r="73" spans="2:5" ht="15.75" x14ac:dyDescent="0.25">
      <c r="B73" t="s">
        <v>186</v>
      </c>
      <c r="C73" s="39" t="s">
        <v>200</v>
      </c>
      <c r="D73" s="42"/>
      <c r="E73" s="42"/>
    </row>
    <row r="74" spans="2:5" ht="15.75" x14ac:dyDescent="0.25">
      <c r="B74" t="s">
        <v>187</v>
      </c>
      <c r="C74" s="39" t="s">
        <v>201</v>
      </c>
      <c r="D74" s="42"/>
      <c r="E74" s="42"/>
    </row>
    <row r="75" spans="2:5" ht="15.75" x14ac:dyDescent="0.25">
      <c r="B75" s="114" t="s">
        <v>34</v>
      </c>
      <c r="C75" s="114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188</v>
      </c>
      <c r="C77" s="39" t="s">
        <v>194</v>
      </c>
      <c r="D77" s="42"/>
      <c r="E77" s="42"/>
    </row>
    <row r="78" spans="2:5" ht="15.75" x14ac:dyDescent="0.25">
      <c r="B78" t="s">
        <v>189</v>
      </c>
      <c r="C78" s="39" t="s">
        <v>198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190</v>
      </c>
      <c r="C80" s="39" t="s">
        <v>195</v>
      </c>
      <c r="D80" s="42"/>
      <c r="E80" s="42"/>
    </row>
    <row r="81" spans="1:18" ht="15.75" x14ac:dyDescent="0.25">
      <c r="B81" t="s">
        <v>191</v>
      </c>
      <c r="C81" s="39" t="s">
        <v>196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192</v>
      </c>
      <c r="C83" s="39" t="s">
        <v>197</v>
      </c>
      <c r="D83" s="42"/>
      <c r="E83" s="42"/>
    </row>
    <row r="84" spans="1:18" ht="15.75" x14ac:dyDescent="0.25">
      <c r="B84" t="s">
        <v>193</v>
      </c>
      <c r="C84" s="37" t="s">
        <v>73</v>
      </c>
      <c r="D84" s="43">
        <f>D11+D17+D27+D53</f>
        <v>836669483</v>
      </c>
      <c r="E84" s="43">
        <f>E53+E27+E17+E11+E64+E37</f>
        <v>922707675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23" t="s">
        <v>64</v>
      </c>
      <c r="B93" s="123"/>
      <c r="C93" s="123"/>
      <c r="H93" s="53"/>
      <c r="I93" s="113"/>
      <c r="J93" s="113"/>
      <c r="K93" s="113"/>
      <c r="L93" s="113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22" t="s">
        <v>65</v>
      </c>
      <c r="B95" s="122"/>
      <c r="C95" s="122"/>
      <c r="F95" s="118" t="s">
        <v>72</v>
      </c>
      <c r="G95" s="118"/>
      <c r="H95" s="118"/>
      <c r="I95" s="118"/>
      <c r="J95" s="118"/>
      <c r="K95" s="118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13" t="s">
        <v>77</v>
      </c>
      <c r="B96" s="113"/>
      <c r="C96" s="113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13" t="s">
        <v>78</v>
      </c>
      <c r="B97" s="113"/>
      <c r="C97" s="113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15" t="s">
        <v>61</v>
      </c>
      <c r="B107" s="116"/>
      <c r="C107" s="117"/>
      <c r="E107" s="12"/>
      <c r="H107"/>
    </row>
    <row r="108" spans="1:18" ht="45" customHeight="1" thickBot="1" x14ac:dyDescent="0.3">
      <c r="A108" s="119" t="s">
        <v>62</v>
      </c>
      <c r="B108" s="120"/>
      <c r="C108" s="121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37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opLeftCell="A56" zoomScale="90" zoomScaleNormal="90" zoomScaleSheetLayoutView="78" zoomScalePageLayoutView="33" workbookViewId="0">
      <selection activeCell="M96" sqref="M96:P96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bestFit="1" customWidth="1"/>
    <col min="4" max="4" width="23.42578125" style="17" bestFit="1" customWidth="1"/>
    <col min="5" max="5" width="16" style="17" bestFit="1" customWidth="1"/>
    <col min="6" max="6" width="14.5703125" style="17" customWidth="1"/>
    <col min="7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28515625" style="17" bestFit="1" customWidth="1"/>
    <col min="16" max="16" width="15.42578125" style="17" customWidth="1"/>
    <col min="17" max="17" width="17.71093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21" customHeight="1" x14ac:dyDescent="0.25">
      <c r="A4" s="125" t="s">
        <v>63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5.75" x14ac:dyDescent="0.25">
      <c r="A5" s="136" t="s">
        <v>79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15.75" customHeight="1" x14ac:dyDescent="0.25">
      <c r="A6" s="129" t="s">
        <v>80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7" ht="15.75" customHeight="1" x14ac:dyDescent="0.25">
      <c r="A7" s="129" t="s">
        <v>44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9" t="s">
        <v>81</v>
      </c>
      <c r="B9" s="139" t="s">
        <v>33</v>
      </c>
      <c r="C9" s="140" t="s">
        <v>59</v>
      </c>
      <c r="D9" s="140" t="s">
        <v>58</v>
      </c>
      <c r="E9" s="141" t="s">
        <v>209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7" x14ac:dyDescent="0.25">
      <c r="A10" s="139"/>
      <c r="B10" s="139"/>
      <c r="C10" s="140"/>
      <c r="D10" s="140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708980483.45000005</v>
      </c>
      <c r="E12" s="56">
        <f t="shared" ref="E12:N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52481250.190000005</v>
      </c>
      <c r="O12" s="92">
        <f>O13+O14+O15+O16+O17</f>
        <v>121353191.04999998</v>
      </c>
      <c r="P12" s="92">
        <f>+SUM(P13:P17)</f>
        <v>57790325.089999996</v>
      </c>
      <c r="Q12" s="56">
        <f>+SUM(Q13:Q17)</f>
        <v>697561249.78000009</v>
      </c>
    </row>
    <row r="13" spans="1:17" ht="15.75" x14ac:dyDescent="0.25">
      <c r="A13" s="17" t="s">
        <v>82</v>
      </c>
      <c r="B13" s="58" t="s">
        <v>89</v>
      </c>
      <c r="C13" s="84">
        <f>+'P1 Presupuesto Aprobado'!D12</f>
        <v>562197947</v>
      </c>
      <c r="D13" s="49">
        <f>+'P1 Presupuesto Aprobado'!E12</f>
        <v>544176127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>
        <v>40540331.289999999</v>
      </c>
      <c r="L13" s="75">
        <v>39559715.729999997</v>
      </c>
      <c r="M13" s="75">
        <v>41425166</v>
      </c>
      <c r="N13" s="75">
        <v>39431410.75</v>
      </c>
      <c r="O13" s="75">
        <v>80749360.989999995</v>
      </c>
      <c r="P13" s="75">
        <v>42909644.740000002</v>
      </c>
      <c r="Q13" s="59">
        <f>SUM(E13:P13)</f>
        <v>534716450.54000008</v>
      </c>
    </row>
    <row r="14" spans="1:17" ht="15.75" x14ac:dyDescent="0.25">
      <c r="A14" s="17" t="s">
        <v>83</v>
      </c>
      <c r="B14" s="58" t="s">
        <v>90</v>
      </c>
      <c r="C14" s="84">
        <f>+'P1 Presupuesto Aprobado'!D13</f>
        <v>23000000</v>
      </c>
      <c r="D14" s="49">
        <f>+'P1 Presupuesto Aprobado'!E13</f>
        <v>17723000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>
        <v>1577433.56</v>
      </c>
      <c r="L14" s="75">
        <v>1247000</v>
      </c>
      <c r="M14" s="75">
        <v>1363517.49</v>
      </c>
      <c r="N14" s="75">
        <v>1367371.36</v>
      </c>
      <c r="O14" s="75">
        <v>1286000</v>
      </c>
      <c r="P14" s="75">
        <v>1626345.29</v>
      </c>
      <c r="Q14" s="59">
        <f t="shared" ref="Q14:Q17" si="1">SUM(E14:P14)</f>
        <v>16980035.699999999</v>
      </c>
    </row>
    <row r="15" spans="1:17" ht="15.75" x14ac:dyDescent="0.25">
      <c r="A15" s="17" t="s">
        <v>84</v>
      </c>
      <c r="B15" s="58" t="s">
        <v>93</v>
      </c>
      <c r="C15" s="85">
        <f>+'P1 Presupuesto Aprobado'!D14</f>
        <v>2400000</v>
      </c>
      <c r="D15" s="49">
        <f>+'P1 Presupuesto Aprobado'!E14</f>
        <v>1800000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>
        <v>135684.5</v>
      </c>
      <c r="L15" s="75">
        <v>126101.17</v>
      </c>
      <c r="M15" s="75">
        <v>123809.5</v>
      </c>
      <c r="N15" s="75">
        <v>116842.84</v>
      </c>
      <c r="O15" s="75">
        <v>145309.5</v>
      </c>
      <c r="P15" s="75">
        <v>145309.5</v>
      </c>
      <c r="Q15" s="59">
        <f t="shared" si="1"/>
        <v>1607164.01</v>
      </c>
    </row>
    <row r="16" spans="1:17" ht="15.75" x14ac:dyDescent="0.25">
      <c r="A16" s="17" t="s">
        <v>85</v>
      </c>
      <c r="B16" s="58" t="s">
        <v>91</v>
      </c>
      <c r="C16" s="84">
        <f>+'P1 Presupuesto Aprobado'!D15</f>
        <v>40000000</v>
      </c>
      <c r="D16" s="49">
        <f>+'P1 Presupuesto Aprobado'!E15</f>
        <v>70802820.450000003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>
        <v>3843531.87</v>
      </c>
      <c r="L16" s="75">
        <v>1654433.65</v>
      </c>
      <c r="M16" s="75">
        <v>2794452.35</v>
      </c>
      <c r="N16" s="75">
        <v>5644496.2300000004</v>
      </c>
      <c r="O16" s="75">
        <v>33287779.93</v>
      </c>
      <c r="P16" s="75">
        <v>7048634.0199999996</v>
      </c>
      <c r="Q16" s="59">
        <f t="shared" si="1"/>
        <v>70270863.519999996</v>
      </c>
    </row>
    <row r="17" spans="1:17" ht="15.75" x14ac:dyDescent="0.25">
      <c r="A17" s="17" t="s">
        <v>86</v>
      </c>
      <c r="B17" s="58" t="s">
        <v>92</v>
      </c>
      <c r="C17" s="84">
        <f>+'P1 Presupuesto Aprobado'!D16</f>
        <v>65328536</v>
      </c>
      <c r="D17" s="49">
        <f>+'P1 Presupuesto Aprobado'!E16</f>
        <v>74478536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>
        <v>6044246.7800000003</v>
      </c>
      <c r="L17" s="75">
        <v>6106508.1600000001</v>
      </c>
      <c r="M17" s="75">
        <v>5976976.71</v>
      </c>
      <c r="N17" s="75">
        <v>5921129.0099999998</v>
      </c>
      <c r="O17" s="75">
        <v>5884740.6299999999</v>
      </c>
      <c r="P17" s="75">
        <v>6060391.54</v>
      </c>
      <c r="Q17" s="59">
        <f t="shared" si="1"/>
        <v>73986736.010000005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163685823.55000001</v>
      </c>
      <c r="E18" s="56">
        <f>+SUM(E19:E27)</f>
        <v>5939459.2200000007</v>
      </c>
      <c r="F18" s="92">
        <f t="shared" ref="F18:O18" si="2">+SUM(F19:F27)</f>
        <v>6750939.04</v>
      </c>
      <c r="G18" s="92">
        <f t="shared" si="2"/>
        <v>9041454.6799999997</v>
      </c>
      <c r="H18" s="92">
        <f t="shared" si="2"/>
        <v>6145507.46</v>
      </c>
      <c r="I18" s="92">
        <f t="shared" si="2"/>
        <v>6565233.29</v>
      </c>
      <c r="J18" s="92">
        <f t="shared" si="2"/>
        <v>13475038.01</v>
      </c>
      <c r="K18" s="92">
        <f t="shared" si="2"/>
        <v>5601071.0700000003</v>
      </c>
      <c r="L18" s="92">
        <f t="shared" si="2"/>
        <v>5407880.1000000006</v>
      </c>
      <c r="M18" s="92">
        <f t="shared" si="2"/>
        <v>7013252.9500000011</v>
      </c>
      <c r="N18" s="92">
        <f t="shared" si="2"/>
        <v>5713254.870000001</v>
      </c>
      <c r="O18" s="92">
        <f t="shared" si="2"/>
        <v>6225966.8599999994</v>
      </c>
      <c r="P18" s="92">
        <f>+SUM(P19:P27)</f>
        <v>14009582.640000001</v>
      </c>
      <c r="Q18" s="56">
        <f>+SUM(Q19:Q27)</f>
        <v>91888640.190000013</v>
      </c>
    </row>
    <row r="19" spans="1:17" ht="15.75" x14ac:dyDescent="0.25">
      <c r="A19" s="97" t="s">
        <v>87</v>
      </c>
      <c r="B19" s="82" t="s">
        <v>208</v>
      </c>
      <c r="C19" s="84">
        <f>+'P1 Presupuesto Aprobado'!D18</f>
        <v>9060000</v>
      </c>
      <c r="D19" s="49">
        <f>+'P1 Presupuesto Aprobado'!E18</f>
        <v>10486650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>
        <v>897445.83</v>
      </c>
      <c r="L19" s="75">
        <v>662475.28</v>
      </c>
      <c r="M19" s="75">
        <v>895451.67</v>
      </c>
      <c r="N19" s="75">
        <v>945218.17</v>
      </c>
      <c r="O19" s="75">
        <v>857369.9</v>
      </c>
      <c r="P19" s="75">
        <v>863568.82</v>
      </c>
      <c r="Q19" s="64">
        <f>SUM(E19:P19)</f>
        <v>10147369.550000003</v>
      </c>
    </row>
    <row r="20" spans="1:17" ht="15.75" x14ac:dyDescent="0.25">
      <c r="A20" s="97" t="s">
        <v>88</v>
      </c>
      <c r="B20" s="58" t="s">
        <v>103</v>
      </c>
      <c r="C20" s="84">
        <f>+'P1 Presupuesto Aprobado'!D19</f>
        <v>2000000</v>
      </c>
      <c r="D20" s="49">
        <f>+'P1 Presupuesto Aprobado'!E19</f>
        <v>1500000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>
        <v>395.4</v>
      </c>
      <c r="M20" s="75">
        <v>1154.43</v>
      </c>
      <c r="N20" s="75"/>
      <c r="O20" s="75">
        <v>15770.5</v>
      </c>
      <c r="P20" s="75">
        <v>12801.53</v>
      </c>
      <c r="Q20" s="64">
        <f t="shared" ref="Q20:Q26" si="3">SUM(E20:P20)</f>
        <v>462453.35000000003</v>
      </c>
    </row>
    <row r="21" spans="1:17" ht="15.75" x14ac:dyDescent="0.25">
      <c r="A21" s="97" t="s">
        <v>95</v>
      </c>
      <c r="B21" s="58" t="s">
        <v>104</v>
      </c>
      <c r="C21" s="84">
        <f>+'P1 Presupuesto Aprobado'!D20</f>
        <v>3450000</v>
      </c>
      <c r="D21" s="49">
        <f>+'P1 Presupuesto Aprobado'!E20</f>
        <v>2878300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>
        <v>411390.26</v>
      </c>
      <c r="M21" s="75">
        <v>197203.19</v>
      </c>
      <c r="N21" s="75">
        <v>105960.77</v>
      </c>
      <c r="O21" s="75">
        <v>62977.31</v>
      </c>
      <c r="P21" s="75">
        <v>120500</v>
      </c>
      <c r="Q21" s="64">
        <f>SUM(E21:P21)</f>
        <v>2809667.53</v>
      </c>
    </row>
    <row r="22" spans="1:17" ht="15.75" x14ac:dyDescent="0.25">
      <c r="A22" s="97" t="s">
        <v>96</v>
      </c>
      <c r="B22" s="58" t="s">
        <v>105</v>
      </c>
      <c r="C22" s="84">
        <f>+'P1 Presupuesto Aprobado'!D21</f>
        <v>40030000</v>
      </c>
      <c r="D22" s="49">
        <f>+'P1 Presupuesto Aprobado'!E21</f>
        <v>36632000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>
        <v>3171563.22</v>
      </c>
      <c r="L22" s="75">
        <v>2919021.77</v>
      </c>
      <c r="M22" s="75">
        <v>2807795.05</v>
      </c>
      <c r="N22" s="75">
        <v>2823675.81</v>
      </c>
      <c r="O22" s="75">
        <v>2789665.67</v>
      </c>
      <c r="P22" s="75">
        <v>3248934.2</v>
      </c>
      <c r="Q22" s="64">
        <f t="shared" si="3"/>
        <v>36511405.359999999</v>
      </c>
    </row>
    <row r="23" spans="1:17" ht="15.75" x14ac:dyDescent="0.25">
      <c r="A23" s="97" t="s">
        <v>97</v>
      </c>
      <c r="B23" s="58" t="s">
        <v>106</v>
      </c>
      <c r="C23" s="84">
        <f>+'P1 Presupuesto Aprobado'!D22</f>
        <v>13553000</v>
      </c>
      <c r="D23" s="49">
        <f>+'P1 Presupuesto Aprobado'!E22</f>
        <v>15314000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>
        <v>248360</v>
      </c>
      <c r="L23" s="59">
        <v>0</v>
      </c>
      <c r="M23" s="59">
        <v>176375</v>
      </c>
      <c r="N23" s="75">
        <v>946603.15</v>
      </c>
      <c r="O23" s="75">
        <v>1465148.63</v>
      </c>
      <c r="P23" s="75">
        <v>811035</v>
      </c>
      <c r="Q23" s="64">
        <f t="shared" si="3"/>
        <v>14025507.830000002</v>
      </c>
    </row>
    <row r="24" spans="1:17" ht="15.75" x14ac:dyDescent="0.25">
      <c r="A24" s="97" t="s">
        <v>98</v>
      </c>
      <c r="B24" s="58" t="s">
        <v>107</v>
      </c>
      <c r="C24" s="84">
        <f>+'P1 Presupuesto Aprobado'!D23</f>
        <v>17550000</v>
      </c>
      <c r="D24" s="49">
        <f>+'P1 Presupuesto Aprobado'!E23</f>
        <v>14976850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>
        <v>880803.01</v>
      </c>
      <c r="L24" s="75">
        <v>877577.65</v>
      </c>
      <c r="M24" s="75">
        <v>875860.23</v>
      </c>
      <c r="N24" s="75">
        <v>813715.99</v>
      </c>
      <c r="O24" s="75">
        <v>727648.2</v>
      </c>
      <c r="P24" s="75">
        <v>3550316.91</v>
      </c>
      <c r="Q24" s="64">
        <f t="shared" si="3"/>
        <v>13817434.4</v>
      </c>
    </row>
    <row r="25" spans="1:17" ht="15.75" x14ac:dyDescent="0.25">
      <c r="A25" s="97" t="s">
        <v>99</v>
      </c>
      <c r="B25" s="58" t="s">
        <v>108</v>
      </c>
      <c r="C25" s="84">
        <f>+'P1 Presupuesto Aprobado'!D24</f>
        <v>7540000</v>
      </c>
      <c r="D25" s="49">
        <f>+'P1 Presupuesto Aprobado'!E24</f>
        <v>54919232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>
        <v>236761.1</v>
      </c>
      <c r="L25" s="75">
        <v>75342.259999999995</v>
      </c>
      <c r="M25" s="75">
        <v>1493512.03</v>
      </c>
      <c r="N25" s="75">
        <v>47843.48</v>
      </c>
      <c r="O25" s="75">
        <v>40569.56</v>
      </c>
      <c r="P25" s="75">
        <v>135257.87</v>
      </c>
      <c r="Q25" s="64">
        <f t="shared" si="3"/>
        <v>5746898.1399999997</v>
      </c>
    </row>
    <row r="26" spans="1:17" ht="15.75" x14ac:dyDescent="0.25">
      <c r="A26" s="97" t="s">
        <v>100</v>
      </c>
      <c r="B26" s="58" t="s">
        <v>109</v>
      </c>
      <c r="C26" s="84">
        <f>+'P1 Presupuesto Aprobado'!D25</f>
        <v>15000000</v>
      </c>
      <c r="D26" s="49">
        <f>+'P1 Presupuesto Aprobado'!E25</f>
        <v>23460791.550000001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>
        <v>30237.5</v>
      </c>
      <c r="L26" s="75">
        <v>188633.48</v>
      </c>
      <c r="M26" s="75">
        <v>70724.990000000005</v>
      </c>
      <c r="N26" s="75">
        <v>30237.5</v>
      </c>
      <c r="O26" s="75">
        <v>178508.08</v>
      </c>
      <c r="P26" s="75">
        <v>4942380.0599999996</v>
      </c>
      <c r="Q26" s="64">
        <f t="shared" si="3"/>
        <v>5875445.8399999999</v>
      </c>
    </row>
    <row r="27" spans="1:17" ht="15.75" x14ac:dyDescent="0.25">
      <c r="A27" s="97" t="s">
        <v>101</v>
      </c>
      <c r="B27" s="58" t="s">
        <v>110</v>
      </c>
      <c r="C27" s="84">
        <f>+'P1 Presupuesto Aprobado'!D26</f>
        <v>3850000</v>
      </c>
      <c r="D27" s="49">
        <f>+'P1 Presupuesto Aprobado'!E26</f>
        <v>3518000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>
        <v>135900.41</v>
      </c>
      <c r="L27" s="75">
        <v>273044</v>
      </c>
      <c r="M27" s="75">
        <v>495176.36</v>
      </c>
      <c r="N27" s="75"/>
      <c r="O27" s="75">
        <v>88309.01</v>
      </c>
      <c r="P27" s="75">
        <v>324788.25</v>
      </c>
      <c r="Q27" s="64">
        <f>SUM(E27:P27)</f>
        <v>2492458.1899999995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27705200</v>
      </c>
      <c r="E28" s="92">
        <f>+SUM(E29:E37)</f>
        <v>1157246.31</v>
      </c>
      <c r="F28" s="92">
        <f t="shared" ref="F28:O28" si="4">+SUM(F29:F37)</f>
        <v>682179.83000000007</v>
      </c>
      <c r="G28" s="92">
        <f t="shared" si="4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4"/>
        <v>304276.58</v>
      </c>
      <c r="K28" s="92">
        <f t="shared" si="4"/>
        <v>1199870.8500000001</v>
      </c>
      <c r="L28" s="92">
        <f t="shared" si="4"/>
        <v>793040.85</v>
      </c>
      <c r="M28" s="92">
        <f t="shared" si="4"/>
        <v>593007.73</v>
      </c>
      <c r="N28" s="92">
        <f t="shared" si="4"/>
        <v>673650.18</v>
      </c>
      <c r="O28" s="92">
        <f t="shared" si="4"/>
        <v>531763.63</v>
      </c>
      <c r="P28" s="92">
        <f>+SUM(P29:P37)</f>
        <v>1988109.83</v>
      </c>
      <c r="Q28" s="56">
        <f>+SUM(Q29:Q37)</f>
        <v>18295214.990000002</v>
      </c>
    </row>
    <row r="29" spans="1:17" ht="15.75" x14ac:dyDescent="0.25">
      <c r="A29" s="97" t="s">
        <v>111</v>
      </c>
      <c r="B29" s="58" t="s">
        <v>120</v>
      </c>
      <c r="C29" s="84">
        <f>+'P1 Presupuesto Aprobado'!D28</f>
        <v>1590000</v>
      </c>
      <c r="D29" s="49">
        <f>+'P1 Presupuesto Aprobado'!E28</f>
        <v>2190000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>
        <v>95157.6</v>
      </c>
      <c r="L29" s="75">
        <v>104083.9</v>
      </c>
      <c r="M29" s="75">
        <v>52161.4</v>
      </c>
      <c r="N29" s="75">
        <v>9735</v>
      </c>
      <c r="O29" s="75">
        <v>122631.2</v>
      </c>
      <c r="P29" s="75">
        <v>569106.29</v>
      </c>
      <c r="Q29" s="59">
        <f t="shared" ref="Q29:Q35" si="5">+SUM(E29:P29)</f>
        <v>1809281.14</v>
      </c>
    </row>
    <row r="30" spans="1:17" ht="15.75" x14ac:dyDescent="0.25">
      <c r="A30" s="97" t="s">
        <v>112</v>
      </c>
      <c r="B30" s="58" t="s">
        <v>207</v>
      </c>
      <c r="C30" s="84">
        <f>+'P1 Presupuesto Aprobado'!D29</f>
        <v>700000</v>
      </c>
      <c r="D30" s="49">
        <f>+'P1 Presupuesto Aprobado'!E29</f>
        <v>300000</v>
      </c>
      <c r="E30" s="60"/>
      <c r="F30" s="59"/>
      <c r="G30" s="60">
        <v>16083.33</v>
      </c>
      <c r="H30" s="59"/>
      <c r="I30" s="75">
        <v>485</v>
      </c>
      <c r="J30" s="75"/>
      <c r="K30"/>
      <c r="L30" s="101">
        <v>100</v>
      </c>
      <c r="M30" s="75"/>
      <c r="N30" s="75"/>
      <c r="O30" s="75"/>
      <c r="P30" s="75">
        <v>116029.4</v>
      </c>
      <c r="Q30" s="59">
        <f t="shared" si="5"/>
        <v>132697.72999999998</v>
      </c>
    </row>
    <row r="31" spans="1:17" ht="15.75" x14ac:dyDescent="0.25">
      <c r="A31" s="97" t="s">
        <v>113</v>
      </c>
      <c r="B31" s="58" t="s">
        <v>122</v>
      </c>
      <c r="C31" s="84">
        <f>+'P1 Presupuesto Aprobado'!D30</f>
        <v>2600000</v>
      </c>
      <c r="D31" s="49">
        <f>+'P1 Presupuesto Aprobado'!E30</f>
        <v>2200000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>
        <v>25010.09</v>
      </c>
      <c r="M31" s="75">
        <v>12077.35</v>
      </c>
      <c r="N31" s="75">
        <v>195658.16</v>
      </c>
      <c r="O31" s="75">
        <v>6310</v>
      </c>
      <c r="P31" s="75">
        <v>406865.41</v>
      </c>
      <c r="Q31" s="59">
        <f t="shared" si="5"/>
        <v>1606424.6699999997</v>
      </c>
    </row>
    <row r="32" spans="1:17" ht="15.75" x14ac:dyDescent="0.25">
      <c r="A32" s="97" t="s">
        <v>114</v>
      </c>
      <c r="B32" s="58" t="s">
        <v>204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M32" s="59"/>
      <c r="N32"/>
      <c r="P32" s="59">
        <v>490.4</v>
      </c>
      <c r="Q32" s="59">
        <f t="shared" si="5"/>
        <v>490.4</v>
      </c>
    </row>
    <row r="33" spans="1:18" ht="15.75" x14ac:dyDescent="0.25">
      <c r="A33" s="97" t="s">
        <v>115</v>
      </c>
      <c r="B33" s="58" t="s">
        <v>124</v>
      </c>
      <c r="C33" s="84">
        <f>+'P1 Presupuesto Aprobado'!D32</f>
        <v>665000</v>
      </c>
      <c r="D33" s="49">
        <f>+'P1 Presupuesto Aprobado'!E32</f>
        <v>465000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>
        <v>108056.14</v>
      </c>
      <c r="L33" s="75">
        <v>3616.95</v>
      </c>
      <c r="M33" s="75">
        <v>5504.79</v>
      </c>
      <c r="N33" s="75"/>
      <c r="O33" s="75">
        <v>59997.56</v>
      </c>
      <c r="P33" s="75">
        <v>38426.83</v>
      </c>
      <c r="Q33" s="59">
        <f t="shared" si="5"/>
        <v>251991.32</v>
      </c>
    </row>
    <row r="34" spans="1:18" ht="15.75" x14ac:dyDescent="0.25">
      <c r="A34" s="97" t="s">
        <v>116</v>
      </c>
      <c r="B34" s="58" t="s">
        <v>125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L34" s="75">
        <v>10612.82</v>
      </c>
      <c r="M34" s="75">
        <v>13588.98</v>
      </c>
      <c r="O34" s="75">
        <v>8660.19</v>
      </c>
      <c r="P34" s="75">
        <v>11916.75</v>
      </c>
      <c r="Q34" s="59">
        <f t="shared" si="5"/>
        <v>74521.179999999993</v>
      </c>
    </row>
    <row r="35" spans="1:18" ht="15.75" x14ac:dyDescent="0.25">
      <c r="A35" s="97" t="s">
        <v>117</v>
      </c>
      <c r="B35" s="58" t="s">
        <v>205</v>
      </c>
      <c r="C35" s="84">
        <f>+'P1 Presupuesto Aprobado'!D34</f>
        <v>3765000</v>
      </c>
      <c r="D35" s="49">
        <f>+'P1 Presupuesto Aprobado'!E34</f>
        <v>3630000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>
        <v>327531.59999999998</v>
      </c>
      <c r="L35" s="75">
        <v>296668.59999999998</v>
      </c>
      <c r="M35" s="75">
        <v>308403.8</v>
      </c>
      <c r="N35" s="75">
        <v>302769.01</v>
      </c>
      <c r="O35" s="75">
        <v>261779.78</v>
      </c>
      <c r="P35" s="75">
        <v>261233.41</v>
      </c>
      <c r="Q35" s="59">
        <f t="shared" si="5"/>
        <v>3306287.15</v>
      </c>
    </row>
    <row r="36" spans="1:18" ht="15.75" x14ac:dyDescent="0.25">
      <c r="A36" s="97" t="s">
        <v>118</v>
      </c>
      <c r="B36" s="58" t="s">
        <v>206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6">
        <f>+SUM(E36:P36)</f>
        <v>0</v>
      </c>
    </row>
    <row r="37" spans="1:18" ht="15.75" x14ac:dyDescent="0.25">
      <c r="A37" s="97" t="s">
        <v>119</v>
      </c>
      <c r="B37" s="58" t="s">
        <v>128</v>
      </c>
      <c r="C37" s="84">
        <f>+'P1 Presupuesto Aprobado'!D36</f>
        <v>4710000</v>
      </c>
      <c r="D37" s="49">
        <f>+'P1 Presupuesto Aprobado'!E36</f>
        <v>18490200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>
        <v>669125.51</v>
      </c>
      <c r="L37" s="75">
        <v>352948.49</v>
      </c>
      <c r="M37" s="59">
        <v>201271.41</v>
      </c>
      <c r="N37" s="75">
        <v>165488.01</v>
      </c>
      <c r="O37" s="75">
        <v>72384.899999999994</v>
      </c>
      <c r="P37" s="75">
        <v>584041.34</v>
      </c>
      <c r="Q37" s="59">
        <f>+SUM(E37:P37)</f>
        <v>11113521.4</v>
      </c>
      <c r="R37" s="75"/>
    </row>
    <row r="38" spans="1:18" ht="15.75" x14ac:dyDescent="0.25">
      <c r="B38" s="55" t="s">
        <v>4</v>
      </c>
      <c r="C38" s="86"/>
      <c r="D38" s="62">
        <f>+SUM(D39:D45)</f>
        <v>15000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 t="shared" ref="Q38" si="6">SUM(E38:P38)</f>
        <v>0</v>
      </c>
    </row>
    <row r="39" spans="1:18" ht="15.75" x14ac:dyDescent="0.25">
      <c r="A39" s="17" t="s">
        <v>210</v>
      </c>
      <c r="B39" s="58" t="s">
        <v>137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8" ht="15.75" x14ac:dyDescent="0.25">
      <c r="A40" s="17" t="s">
        <v>213</v>
      </c>
      <c r="B40" s="58" t="s">
        <v>212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8" ht="15.75" x14ac:dyDescent="0.25">
      <c r="A41" s="17" t="s">
        <v>211</v>
      </c>
      <c r="B41" s="58" t="s">
        <v>139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5.75" x14ac:dyDescent="0.25">
      <c r="A42" s="17" t="s">
        <v>214</v>
      </c>
      <c r="B42" s="58" t="s">
        <v>140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8" ht="15.75" x14ac:dyDescent="0.25">
      <c r="A43" s="17" t="s">
        <v>215</v>
      </c>
      <c r="B43" s="58" t="s">
        <v>141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8" ht="15.75" x14ac:dyDescent="0.25">
      <c r="A44" s="17" t="s">
        <v>218</v>
      </c>
      <c r="B44" s="58" t="s">
        <v>142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8" ht="15.75" x14ac:dyDescent="0.25">
      <c r="A45" s="17" t="s">
        <v>217</v>
      </c>
      <c r="B45" s="58" t="s">
        <v>216</v>
      </c>
      <c r="C45" s="84"/>
      <c r="D45" s="61">
        <f>+'P1 Presupuesto Aprobado'!E44</f>
        <v>15000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</row>
    <row r="46" spans="1:18" ht="15.75" x14ac:dyDescent="0.25">
      <c r="A46" s="17" t="s">
        <v>136</v>
      </c>
      <c r="B46" s="58" t="s">
        <v>144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17250000</v>
      </c>
      <c r="D54" s="62">
        <f>D55+D56+D57+D58+D59+D60+D61+D62+D63</f>
        <v>22321168</v>
      </c>
      <c r="E54" s="62">
        <f t="shared" ref="E54:O54" si="7">E55+E56+E57+E58+E59+E60+E61+E62+E63</f>
        <v>0</v>
      </c>
      <c r="F54" s="62">
        <f t="shared" si="7"/>
        <v>430542.58999999997</v>
      </c>
      <c r="G54" s="62">
        <f t="shared" si="7"/>
        <v>128873.35</v>
      </c>
      <c r="H54" s="62">
        <f t="shared" si="7"/>
        <v>0</v>
      </c>
      <c r="I54" s="62">
        <f>+I55+I56+I57+I58+I59+I60+I61+I62+I63</f>
        <v>46578.729999999996</v>
      </c>
      <c r="J54" s="62">
        <f t="shared" si="7"/>
        <v>107700.13</v>
      </c>
      <c r="K54" s="62">
        <f t="shared" si="7"/>
        <v>434955.62</v>
      </c>
      <c r="L54" s="62">
        <f t="shared" si="7"/>
        <v>1471727.47</v>
      </c>
      <c r="M54" s="62">
        <f t="shared" si="7"/>
        <v>272007.61</v>
      </c>
      <c r="N54" s="62">
        <f t="shared" si="7"/>
        <v>3269863.95</v>
      </c>
      <c r="O54" s="62">
        <f t="shared" si="7"/>
        <v>188666.38</v>
      </c>
      <c r="P54" s="62">
        <f>+SUM(P55:P63)</f>
        <v>117291.47</v>
      </c>
      <c r="Q54" s="56">
        <f>+SUM(Q55:Q63)</f>
        <v>6468207.2999999998</v>
      </c>
      <c r="R54" s="56"/>
    </row>
    <row r="55" spans="1:18" ht="15.75" x14ac:dyDescent="0.25">
      <c r="A55" s="17" t="s">
        <v>157</v>
      </c>
      <c r="B55" s="58" t="s">
        <v>174</v>
      </c>
      <c r="C55" s="84">
        <f>+'P1 Presupuesto Aprobado'!D54</f>
        <v>5650000</v>
      </c>
      <c r="D55" s="49">
        <f>+'P1 Presupuesto Aprobado'!E54</f>
        <v>9250000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>
        <v>426983.58</v>
      </c>
      <c r="L55" s="75">
        <v>1344287.47</v>
      </c>
      <c r="M55" s="75">
        <v>262645.49</v>
      </c>
      <c r="N55" s="75">
        <v>2908261.94</v>
      </c>
      <c r="O55" s="75">
        <v>188666.38</v>
      </c>
      <c r="P55" s="75">
        <v>71351.59</v>
      </c>
      <c r="Q55" s="64">
        <f>SUM(F55:P55)</f>
        <v>5340353.03</v>
      </c>
    </row>
    <row r="56" spans="1:18" ht="15.75" x14ac:dyDescent="0.25">
      <c r="A56" s="17" t="s">
        <v>158</v>
      </c>
      <c r="B56" s="58" t="s">
        <v>173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8">SUM(F56:P56)</f>
        <v>14101</v>
      </c>
    </row>
    <row r="57" spans="1:18" ht="15.75" x14ac:dyDescent="0.25">
      <c r="A57" s="17" t="s">
        <v>159</v>
      </c>
      <c r="B57" s="58" t="s">
        <v>172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8"/>
        <v>0</v>
      </c>
    </row>
    <row r="58" spans="1:18" ht="15.75" x14ac:dyDescent="0.25">
      <c r="A58" s="17" t="s">
        <v>160</v>
      </c>
      <c r="B58" s="58" t="s">
        <v>171</v>
      </c>
      <c r="C58" s="84">
        <f>+'P1 Presupuesto Aprobado'!D57</f>
        <v>4000000</v>
      </c>
      <c r="D58" s="49">
        <f>+'P1 Presupuesto Aprobado'!E57</f>
        <v>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>
        <v>45939.88</v>
      </c>
      <c r="Q58" s="64">
        <f t="shared" si="8"/>
        <v>45939.88</v>
      </c>
    </row>
    <row r="59" spans="1:18" ht="15.75" x14ac:dyDescent="0.25">
      <c r="A59" s="17" t="s">
        <v>161</v>
      </c>
      <c r="B59" s="58" t="s">
        <v>166</v>
      </c>
      <c r="C59" s="84">
        <f>+'P1 Presupuesto Aprobado'!D58</f>
        <v>3300000</v>
      </c>
      <c r="D59" s="49">
        <f>+'P1 Presupuesto Aprobado'!E58</f>
        <v>2450000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>
        <v>7972.04</v>
      </c>
      <c r="L59" s="75">
        <v>127440</v>
      </c>
      <c r="M59" s="75">
        <v>9362.1200000000008</v>
      </c>
      <c r="N59" s="75">
        <v>350607.47</v>
      </c>
      <c r="O59" s="59"/>
      <c r="P59" s="59"/>
      <c r="Q59" s="64">
        <f>SUM(F59:P59)</f>
        <v>1056818.8500000001</v>
      </c>
    </row>
    <row r="60" spans="1:18" ht="15.75" x14ac:dyDescent="0.25">
      <c r="A60" s="17" t="s">
        <v>162</v>
      </c>
      <c r="B60" s="58" t="s">
        <v>167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59"/>
      <c r="I60" s="59"/>
      <c r="J60" s="59"/>
      <c r="K60" s="59"/>
      <c r="L60" s="59"/>
      <c r="M60" s="59"/>
      <c r="N60" s="75">
        <v>10994.54</v>
      </c>
      <c r="O60" s="59"/>
      <c r="P60" s="59"/>
      <c r="Q60" s="64">
        <f t="shared" si="8"/>
        <v>10994.54</v>
      </c>
    </row>
    <row r="61" spans="1:18" ht="15.75" x14ac:dyDescent="0.25">
      <c r="A61" s="17" t="s">
        <v>163</v>
      </c>
      <c r="B61" s="58" t="s">
        <v>168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164</v>
      </c>
      <c r="B62" s="58" t="s">
        <v>169</v>
      </c>
      <c r="C62" s="84">
        <f>+'P1 Presupuesto Aprobado'!D61</f>
        <v>800000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165</v>
      </c>
      <c r="B63" s="58" t="s">
        <v>170</v>
      </c>
      <c r="C63" s="84">
        <f>+'P1 Presupuesto Aprobado'!D62</f>
        <v>3250000</v>
      </c>
      <c r="D63" s="49">
        <f>+'P1 Presupuesto Aprobado'!E62</f>
        <v>10321168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8"/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8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8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8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8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8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8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8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8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8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8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8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8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8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8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8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8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8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8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8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8"/>
        <v>0</v>
      </c>
    </row>
    <row r="85" spans="2:18" s="71" customFormat="1" ht="15.75" x14ac:dyDescent="0.25">
      <c r="B85" s="68" t="s">
        <v>32</v>
      </c>
      <c r="C85" s="69">
        <f>C12+C18+C28+C54</f>
        <v>836669483</v>
      </c>
      <c r="D85" s="44">
        <f>D54+D28+D18+D12+D64+D38</f>
        <v>922707675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M85" si="9">J12+J18+J28+J38+J47+J54+J64+J69+J72+J76</f>
        <v>63491126.640000008</v>
      </c>
      <c r="K85" s="56">
        <f>K12+K18+K28+K38+K47+K54+K64+K69+K72+K76</f>
        <v>59377125.539999999</v>
      </c>
      <c r="L85" s="56">
        <f t="shared" si="9"/>
        <v>56366407.129999995</v>
      </c>
      <c r="M85" s="56">
        <f t="shared" si="9"/>
        <v>59562190.340000004</v>
      </c>
      <c r="N85" s="56">
        <f>N12+N18+N28+N38+N47+N54+N64+N69+N72+N76</f>
        <v>62138019.190000005</v>
      </c>
      <c r="O85" s="56">
        <f>O12+O18+O28+O38+O47+O54+O64+O69+O72+O76</f>
        <v>128299587.91999997</v>
      </c>
      <c r="P85" s="56">
        <f>P12+P18+P28+P38+P47+P54+P64+P69+P72+P76</f>
        <v>73905309.029999986</v>
      </c>
      <c r="Q85" s="70">
        <f>Q12+Q18+Q28+Q54</f>
        <v>814213312.26000011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38" t="s">
        <v>68</v>
      </c>
      <c r="N92" s="138"/>
      <c r="O92" s="138"/>
      <c r="P92" s="138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18" t="s">
        <v>69</v>
      </c>
      <c r="N94" s="118"/>
      <c r="O94" s="118"/>
      <c r="P94" s="118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38" t="s">
        <v>75</v>
      </c>
      <c r="N95" s="138"/>
      <c r="O95" s="138"/>
      <c r="P95" s="138"/>
      <c r="Q95" s="73"/>
      <c r="R95" s="73"/>
    </row>
    <row r="96" spans="2:18" ht="15.75" x14ac:dyDescent="0.25">
      <c r="B96" s="72" t="s">
        <v>78</v>
      </c>
      <c r="C96" s="66"/>
      <c r="E96" s="138"/>
      <c r="F96" s="138"/>
      <c r="G96" s="138"/>
      <c r="H96" s="138"/>
      <c r="I96" s="73"/>
      <c r="J96" s="73"/>
      <c r="K96" s="73"/>
      <c r="L96" s="73"/>
      <c r="M96" s="138" t="s">
        <v>70</v>
      </c>
      <c r="N96" s="138"/>
      <c r="O96" s="138"/>
      <c r="P96" s="138"/>
      <c r="Q96" s="73"/>
      <c r="R96" s="73"/>
    </row>
    <row r="97" spans="2:8" ht="15.75" x14ac:dyDescent="0.25">
      <c r="C97" s="66"/>
      <c r="E97" s="138" t="s">
        <v>66</v>
      </c>
      <c r="F97" s="138"/>
      <c r="G97" s="138"/>
      <c r="H97" s="138"/>
    </row>
    <row r="98" spans="2:8" ht="29.25" customHeight="1" x14ac:dyDescent="0.25">
      <c r="C98" s="66"/>
    </row>
    <row r="99" spans="2:8" x14ac:dyDescent="0.25">
      <c r="E99" s="118" t="s">
        <v>65</v>
      </c>
      <c r="F99" s="118"/>
      <c r="G99" s="118"/>
      <c r="H99" s="118"/>
    </row>
    <row r="100" spans="2:8" ht="15.75" x14ac:dyDescent="0.25">
      <c r="B100" s="16"/>
      <c r="E100" s="138" t="s">
        <v>74</v>
      </c>
      <c r="F100" s="138"/>
      <c r="G100" s="138"/>
      <c r="H100" s="138"/>
    </row>
    <row r="101" spans="2:8" ht="15.75" x14ac:dyDescent="0.25">
      <c r="B101" s="16"/>
      <c r="C101" s="18"/>
      <c r="E101" s="138" t="s">
        <v>67</v>
      </c>
      <c r="F101" s="138"/>
      <c r="G101" s="138"/>
      <c r="H101" s="138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ageMargins left="0.23622047244094488" right="1.3779527559055118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zoomScale="67" zoomScaleNormal="80" zoomScaleSheetLayoutView="44" workbookViewId="0">
      <selection activeCell="S98" sqref="S98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21.7109375" style="17" customWidth="1"/>
    <col min="6" max="6" width="21.140625" style="17" customWidth="1"/>
    <col min="7" max="7" width="20.7109375" style="17" customWidth="1"/>
    <col min="8" max="8" width="22.85546875" style="17" customWidth="1"/>
    <col min="9" max="9" width="19.5703125" style="17" customWidth="1"/>
    <col min="10" max="10" width="23.28515625" style="17" customWidth="1"/>
    <col min="11" max="11" width="22.28515625" style="17" customWidth="1"/>
    <col min="12" max="12" width="22" style="17" customWidth="1"/>
    <col min="13" max="13" width="24.85546875" style="17" customWidth="1"/>
    <col min="14" max="14" width="23" style="17" customWidth="1"/>
    <col min="15" max="15" width="22.42578125" style="17" customWidth="1"/>
    <col min="16" max="16" width="21.5703125" style="17" customWidth="1"/>
    <col min="17" max="17" width="30.42578125" style="17" customWidth="1"/>
    <col min="18" max="16384" width="11.42578125" style="17"/>
  </cols>
  <sheetData>
    <row r="3" spans="1:17" ht="28.5" customHeight="1" x14ac:dyDescent="0.2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21" customHeight="1" x14ac:dyDescent="0.25">
      <c r="B4" s="125" t="s">
        <v>63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5.75" x14ac:dyDescent="0.25">
      <c r="B5" s="136" t="s">
        <v>79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15.75" customHeight="1" x14ac:dyDescent="0.25">
      <c r="B6" s="129" t="s">
        <v>80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7" ht="15.75" customHeight="1" x14ac:dyDescent="0.25">
      <c r="B7" s="129" t="s">
        <v>44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9" t="s">
        <v>81</v>
      </c>
      <c r="B9" s="139" t="s">
        <v>33</v>
      </c>
      <c r="C9" s="140" t="s">
        <v>59</v>
      </c>
      <c r="D9" s="140" t="s">
        <v>58</v>
      </c>
      <c r="E9" s="141" t="s">
        <v>209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7" x14ac:dyDescent="0.25">
      <c r="A10" s="139"/>
      <c r="B10" s="139"/>
      <c r="C10" s="140"/>
      <c r="D10" s="140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708980483.45000005</v>
      </c>
      <c r="E12" s="56">
        <f t="shared" ref="E12:O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52481250.190000005</v>
      </c>
      <c r="O12" s="92">
        <f t="shared" si="0"/>
        <v>121353191.04999998</v>
      </c>
      <c r="P12" s="92">
        <f>+SUM(P13:P17)</f>
        <v>57790325.089999996</v>
      </c>
      <c r="Q12" s="56">
        <f>+SUM(Q13:Q17)</f>
        <v>697561249.78000009</v>
      </c>
    </row>
    <row r="13" spans="1:17" ht="15.75" x14ac:dyDescent="0.25">
      <c r="A13" s="17" t="s">
        <v>82</v>
      </c>
      <c r="B13" s="58" t="s">
        <v>89</v>
      </c>
      <c r="C13" s="84">
        <f>+'P1 Presupuesto Aprobado'!D12</f>
        <v>562197947</v>
      </c>
      <c r="D13" s="49">
        <f>+'P1 Presupuesto Aprobado'!E12</f>
        <v>544176127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60">
        <f>+'P2 Presupuesto Aprobado-Ejec '!K13</f>
        <v>40540331.289999999</v>
      </c>
      <c r="L13" s="60">
        <f>+'P2 Presupuesto Aprobado-Ejec '!L13</f>
        <v>39559715.729999997</v>
      </c>
      <c r="M13" s="75">
        <f>+'P2 Presupuesto Aprobado-Ejec '!M13</f>
        <v>41425166</v>
      </c>
      <c r="N13" s="75">
        <f>+'P2 Presupuesto Aprobado-Ejec '!N13</f>
        <v>39431410.75</v>
      </c>
      <c r="O13" s="75">
        <f>+'P2 Presupuesto Aprobado-Ejec '!O13</f>
        <v>80749360.989999995</v>
      </c>
      <c r="P13" s="75">
        <f>+'P2 Presupuesto Aprobado-Ejec '!P13</f>
        <v>42909644.740000002</v>
      </c>
      <c r="Q13" s="59">
        <f>SUM(E13:P13)</f>
        <v>534716450.54000008</v>
      </c>
    </row>
    <row r="14" spans="1:17" ht="15.75" x14ac:dyDescent="0.25">
      <c r="A14" s="17" t="s">
        <v>83</v>
      </c>
      <c r="B14" s="58" t="s">
        <v>90</v>
      </c>
      <c r="C14" s="84">
        <f>+'P1 Presupuesto Aprobado'!D13</f>
        <v>23000000</v>
      </c>
      <c r="D14" s="49">
        <f>+'P1 Presupuesto Aprobado'!E13</f>
        <v>17723000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60">
        <f>+'P2 Presupuesto Aprobado-Ejec '!K14</f>
        <v>1577433.56</v>
      </c>
      <c r="L14" s="60">
        <f>+'P2 Presupuesto Aprobado-Ejec '!L14</f>
        <v>1247000</v>
      </c>
      <c r="M14" s="75">
        <f>+'P2 Presupuesto Aprobado-Ejec '!M14</f>
        <v>1363517.49</v>
      </c>
      <c r="N14" s="75">
        <f>+'P2 Presupuesto Aprobado-Ejec '!N14</f>
        <v>1367371.36</v>
      </c>
      <c r="O14" s="75">
        <f>+'P2 Presupuesto Aprobado-Ejec '!O14</f>
        <v>1286000</v>
      </c>
      <c r="P14" s="75">
        <f>+'P2 Presupuesto Aprobado-Ejec '!P14</f>
        <v>1626345.29</v>
      </c>
      <c r="Q14" s="59">
        <f t="shared" ref="Q14:Q17" si="1">SUM(E14:P14)</f>
        <v>16980035.699999999</v>
      </c>
    </row>
    <row r="15" spans="1:17" ht="15.75" x14ac:dyDescent="0.25">
      <c r="A15" s="17" t="s">
        <v>84</v>
      </c>
      <c r="B15" s="58" t="s">
        <v>93</v>
      </c>
      <c r="C15" s="85">
        <f>+'P1 Presupuesto Aprobado'!D14</f>
        <v>2400000</v>
      </c>
      <c r="D15" s="61">
        <f>+'P1 Presupuesto Aprobado'!E14</f>
        <v>1800000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60">
        <f>+'P2 Presupuesto Aprobado-Ejec '!K15</f>
        <v>135684.5</v>
      </c>
      <c r="L15" s="60">
        <f>+'P2 Presupuesto Aprobado-Ejec '!L15</f>
        <v>126101.17</v>
      </c>
      <c r="M15" s="75">
        <f>+'P2 Presupuesto Aprobado-Ejec '!M15</f>
        <v>123809.5</v>
      </c>
      <c r="N15" s="75">
        <f>+'P2 Presupuesto Aprobado-Ejec '!N15</f>
        <v>116842.84</v>
      </c>
      <c r="O15" s="75">
        <f>+'P2 Presupuesto Aprobado-Ejec '!O15</f>
        <v>145309.5</v>
      </c>
      <c r="P15" s="75">
        <f>+'P2 Presupuesto Aprobado-Ejec '!P15</f>
        <v>145309.5</v>
      </c>
      <c r="Q15" s="59">
        <f t="shared" si="1"/>
        <v>1607164.01</v>
      </c>
    </row>
    <row r="16" spans="1:17" ht="15.75" x14ac:dyDescent="0.25">
      <c r="A16" s="17" t="s">
        <v>85</v>
      </c>
      <c r="B16" s="58" t="s">
        <v>91</v>
      </c>
      <c r="C16" s="84">
        <f>+'P1 Presupuesto Aprobado'!D15</f>
        <v>40000000</v>
      </c>
      <c r="D16" s="49">
        <f>+'P1 Presupuesto Aprobado'!E15</f>
        <v>70802820.450000003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60">
        <f>+'P2 Presupuesto Aprobado-Ejec '!K16</f>
        <v>3843531.87</v>
      </c>
      <c r="L16" s="60">
        <f>+'P2 Presupuesto Aprobado-Ejec '!L16</f>
        <v>1654433.65</v>
      </c>
      <c r="M16" s="75">
        <f>+'P2 Presupuesto Aprobado-Ejec '!M16</f>
        <v>2794452.35</v>
      </c>
      <c r="N16" s="75">
        <f>+'P2 Presupuesto Aprobado-Ejec '!N16</f>
        <v>5644496.2300000004</v>
      </c>
      <c r="O16" s="75">
        <f>+'P2 Presupuesto Aprobado-Ejec '!O16</f>
        <v>33287779.93</v>
      </c>
      <c r="P16" s="75">
        <f>+'P2 Presupuesto Aprobado-Ejec '!P16</f>
        <v>7048634.0199999996</v>
      </c>
      <c r="Q16" s="59">
        <f t="shared" si="1"/>
        <v>70270863.519999996</v>
      </c>
    </row>
    <row r="17" spans="1:17" ht="15.75" x14ac:dyDescent="0.25">
      <c r="A17" s="17" t="s">
        <v>86</v>
      </c>
      <c r="B17" s="58" t="s">
        <v>92</v>
      </c>
      <c r="C17" s="84">
        <f>+'P1 Presupuesto Aprobado'!D16</f>
        <v>65328536</v>
      </c>
      <c r="D17" s="49">
        <f>+'P1 Presupuesto Aprobado'!E16</f>
        <v>74478536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60">
        <f>+'P2 Presupuesto Aprobado-Ejec '!K17</f>
        <v>6044246.7800000003</v>
      </c>
      <c r="L17" s="60">
        <f>+'P2 Presupuesto Aprobado-Ejec '!L17</f>
        <v>6106508.1600000001</v>
      </c>
      <c r="M17" s="75">
        <f>+'P2 Presupuesto Aprobado-Ejec '!M17</f>
        <v>5976976.71</v>
      </c>
      <c r="N17" s="75">
        <f>+'P2 Presupuesto Aprobado-Ejec '!N17</f>
        <v>5921129.0099999998</v>
      </c>
      <c r="O17" s="75">
        <f>+'P2 Presupuesto Aprobado-Ejec '!O17</f>
        <v>5884740.6299999999</v>
      </c>
      <c r="P17" s="75">
        <f>+'P2 Presupuesto Aprobado-Ejec '!P17</f>
        <v>6060391.54</v>
      </c>
      <c r="Q17" s="59">
        <f t="shared" si="1"/>
        <v>73986736.010000005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163685823.55000001</v>
      </c>
      <c r="E18" s="56">
        <f>+SUM(E19:E27)</f>
        <v>5939459.2200000007</v>
      </c>
      <c r="F18" s="92">
        <f t="shared" ref="F18:O18" si="2">+SUM(F19:F27)</f>
        <v>6750939.04</v>
      </c>
      <c r="G18" s="92">
        <f t="shared" si="2"/>
        <v>9041454.6799999997</v>
      </c>
      <c r="H18" s="92">
        <f t="shared" si="2"/>
        <v>6145507.46</v>
      </c>
      <c r="I18" s="92">
        <f t="shared" si="2"/>
        <v>6565233.29</v>
      </c>
      <c r="J18" s="92">
        <f t="shared" si="2"/>
        <v>13475038.01</v>
      </c>
      <c r="K18" s="92">
        <f t="shared" si="2"/>
        <v>5601071.0700000003</v>
      </c>
      <c r="L18" s="92">
        <f t="shared" si="2"/>
        <v>5407880.1000000006</v>
      </c>
      <c r="M18" s="92">
        <f t="shared" si="2"/>
        <v>7013252.9500000011</v>
      </c>
      <c r="N18" s="92">
        <f t="shared" si="2"/>
        <v>5713254.870000001</v>
      </c>
      <c r="O18" s="92">
        <f t="shared" si="2"/>
        <v>6225966.8599999994</v>
      </c>
      <c r="P18" s="92">
        <f>+SUM(P19:P27)</f>
        <v>14009582.640000001</v>
      </c>
      <c r="Q18" s="56">
        <f>+SUM(Q19:Q27)</f>
        <v>91888640.190000013</v>
      </c>
    </row>
    <row r="19" spans="1:17" ht="15.75" x14ac:dyDescent="0.25">
      <c r="A19" s="97" t="s">
        <v>87</v>
      </c>
      <c r="B19" s="82" t="s">
        <v>208</v>
      </c>
      <c r="C19" s="84">
        <f>+'P1 Presupuesto Aprobado'!D18</f>
        <v>9060000</v>
      </c>
      <c r="D19" s="49">
        <f>+'P1 Presupuesto Aprobado'!E18</f>
        <v>10486650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60">
        <f>+'P2 Presupuesto Aprobado-Ejec '!K19</f>
        <v>897445.83</v>
      </c>
      <c r="L19" s="60">
        <f>+'P2 Presupuesto Aprobado-Ejec '!L19</f>
        <v>662475.28</v>
      </c>
      <c r="M19" s="75">
        <f>+'P2 Presupuesto Aprobado-Ejec '!M19</f>
        <v>895451.67</v>
      </c>
      <c r="N19" s="75">
        <f>+'P2 Presupuesto Aprobado-Ejec '!N19</f>
        <v>945218.17</v>
      </c>
      <c r="O19" s="75">
        <f>+'P2 Presupuesto Aprobado-Ejec '!O19</f>
        <v>857369.9</v>
      </c>
      <c r="P19" s="75">
        <f>+'P2 Presupuesto Aprobado-Ejec '!P19</f>
        <v>863568.82</v>
      </c>
      <c r="Q19" s="64">
        <f>SUM(E19:P19)</f>
        <v>10147369.550000003</v>
      </c>
    </row>
    <row r="20" spans="1:17" ht="15.75" x14ac:dyDescent="0.25">
      <c r="A20" s="97" t="s">
        <v>88</v>
      </c>
      <c r="B20" s="58" t="s">
        <v>103</v>
      </c>
      <c r="C20" s="84">
        <f>+'P1 Presupuesto Aprobado'!D19</f>
        <v>2000000</v>
      </c>
      <c r="D20" s="49">
        <f>+'P1 Presupuesto Aprobado'!E19</f>
        <v>1500000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395.4</v>
      </c>
      <c r="M20" s="75">
        <f>+'P2 Presupuesto Aprobado-Ejec '!M20</f>
        <v>1154.43</v>
      </c>
      <c r="N20" s="75">
        <f>+'P2 Presupuesto Aprobado-Ejec '!N20</f>
        <v>0</v>
      </c>
      <c r="O20" s="75">
        <f>+'P2 Presupuesto Aprobado-Ejec '!O20</f>
        <v>15770.5</v>
      </c>
      <c r="P20" s="75">
        <f>+'P2 Presupuesto Aprobado-Ejec '!P20</f>
        <v>12801.53</v>
      </c>
      <c r="Q20" s="64">
        <f t="shared" ref="Q20:Q27" si="3">SUM(E20:P20)</f>
        <v>462453.35000000003</v>
      </c>
    </row>
    <row r="21" spans="1:17" ht="15.75" x14ac:dyDescent="0.25">
      <c r="A21" s="97" t="s">
        <v>95</v>
      </c>
      <c r="B21" s="58" t="s">
        <v>104</v>
      </c>
      <c r="C21" s="84">
        <f>+'P1 Presupuesto Aprobado'!D20</f>
        <v>3450000</v>
      </c>
      <c r="D21" s="49">
        <f>+'P1 Presupuesto Aprobado'!E20</f>
        <v>2878300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60">
        <f>+'P2 Presupuesto Aprobado-Ejec '!K21</f>
        <v>0</v>
      </c>
      <c r="L21" s="60">
        <f>+'P2 Presupuesto Aprobado-Ejec '!L21</f>
        <v>411390.26</v>
      </c>
      <c r="M21" s="75">
        <f>+'P2 Presupuesto Aprobado-Ejec '!M21</f>
        <v>197203.19</v>
      </c>
      <c r="N21" s="75">
        <f>+'P2 Presupuesto Aprobado-Ejec '!N21</f>
        <v>105960.77</v>
      </c>
      <c r="O21" s="75">
        <f>+'P2 Presupuesto Aprobado-Ejec '!O21</f>
        <v>62977.31</v>
      </c>
      <c r="P21" s="75">
        <f>+'P2 Presupuesto Aprobado-Ejec '!P21</f>
        <v>120500</v>
      </c>
      <c r="Q21" s="64">
        <f t="shared" si="3"/>
        <v>2809667.53</v>
      </c>
    </row>
    <row r="22" spans="1:17" ht="15.75" x14ac:dyDescent="0.25">
      <c r="A22" s="97" t="s">
        <v>96</v>
      </c>
      <c r="B22" s="58" t="s">
        <v>105</v>
      </c>
      <c r="C22" s="84">
        <f>+'P1 Presupuesto Aprobado'!D21</f>
        <v>40030000</v>
      </c>
      <c r="D22" s="49">
        <f>+'P1 Presupuesto Aprobado'!E21</f>
        <v>36632000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60">
        <f>+'P2 Presupuesto Aprobado-Ejec '!K22</f>
        <v>3171563.22</v>
      </c>
      <c r="L22" s="60">
        <f>+'P2 Presupuesto Aprobado-Ejec '!L22</f>
        <v>2919021.77</v>
      </c>
      <c r="M22" s="75">
        <f>+'P2 Presupuesto Aprobado-Ejec '!M22</f>
        <v>2807795.05</v>
      </c>
      <c r="N22" s="75">
        <f>+'P2 Presupuesto Aprobado-Ejec '!N22</f>
        <v>2823675.81</v>
      </c>
      <c r="O22" s="75">
        <f>+'P2 Presupuesto Aprobado-Ejec '!O22</f>
        <v>2789665.67</v>
      </c>
      <c r="P22" s="75">
        <f>+'P2 Presupuesto Aprobado-Ejec '!P22</f>
        <v>3248934.2</v>
      </c>
      <c r="Q22" s="64">
        <f t="shared" si="3"/>
        <v>36511405.359999999</v>
      </c>
    </row>
    <row r="23" spans="1:17" ht="15.75" x14ac:dyDescent="0.25">
      <c r="A23" s="97" t="s">
        <v>97</v>
      </c>
      <c r="B23" s="58" t="s">
        <v>106</v>
      </c>
      <c r="C23" s="84">
        <f>+'P1 Presupuesto Aprobado'!D22</f>
        <v>13553000</v>
      </c>
      <c r="D23" s="49">
        <f>+'P1 Presupuesto Aprobado'!E22</f>
        <v>15314000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60">
        <f>+'P2 Presupuesto Aprobado-Ejec '!K23</f>
        <v>248360</v>
      </c>
      <c r="L23" s="60">
        <f>+'P2 Presupuesto Aprobado-Ejec '!L23</f>
        <v>0</v>
      </c>
      <c r="M23" s="75">
        <f>+'P2 Presupuesto Aprobado-Ejec '!M23</f>
        <v>176375</v>
      </c>
      <c r="N23" s="75">
        <f>+'P2 Presupuesto Aprobado-Ejec '!N23</f>
        <v>946603.15</v>
      </c>
      <c r="O23" s="75">
        <f>+'P2 Presupuesto Aprobado-Ejec '!O23</f>
        <v>1465148.63</v>
      </c>
      <c r="P23" s="75">
        <f>+'P2 Presupuesto Aprobado-Ejec '!P23</f>
        <v>811035</v>
      </c>
      <c r="Q23" s="64">
        <f t="shared" si="3"/>
        <v>14025507.830000002</v>
      </c>
    </row>
    <row r="24" spans="1:17" ht="15.75" x14ac:dyDescent="0.25">
      <c r="A24" s="97" t="s">
        <v>98</v>
      </c>
      <c r="B24" s="58" t="s">
        <v>107</v>
      </c>
      <c r="C24" s="84">
        <f>+'P1 Presupuesto Aprobado'!D23</f>
        <v>17550000</v>
      </c>
      <c r="D24" s="49">
        <f>+'P1 Presupuesto Aprobado'!E23</f>
        <v>14976850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60">
        <f>+'P2 Presupuesto Aprobado-Ejec '!K24</f>
        <v>880803.01</v>
      </c>
      <c r="L24" s="60">
        <f>+'P2 Presupuesto Aprobado-Ejec '!L24</f>
        <v>877577.65</v>
      </c>
      <c r="M24" s="75">
        <f>+'P2 Presupuesto Aprobado-Ejec '!M24</f>
        <v>875860.23</v>
      </c>
      <c r="N24" s="75">
        <f>+'P2 Presupuesto Aprobado-Ejec '!N24</f>
        <v>813715.99</v>
      </c>
      <c r="O24" s="75">
        <f>+'P2 Presupuesto Aprobado-Ejec '!O24</f>
        <v>727648.2</v>
      </c>
      <c r="P24" s="75">
        <f>+'P2 Presupuesto Aprobado-Ejec '!P24</f>
        <v>3550316.91</v>
      </c>
      <c r="Q24" s="64">
        <f t="shared" si="3"/>
        <v>13817434.4</v>
      </c>
    </row>
    <row r="25" spans="1:17" ht="15.75" x14ac:dyDescent="0.25">
      <c r="A25" s="97" t="s">
        <v>99</v>
      </c>
      <c r="B25" s="58" t="s">
        <v>108</v>
      </c>
      <c r="C25" s="84">
        <f>+'P1 Presupuesto Aprobado'!D24</f>
        <v>7540000</v>
      </c>
      <c r="D25" s="49">
        <f>+'P1 Presupuesto Aprobado'!E24</f>
        <v>54919232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60">
        <f>+'P2 Presupuesto Aprobado-Ejec '!K25</f>
        <v>236761.1</v>
      </c>
      <c r="L25" s="60">
        <f>+'P2 Presupuesto Aprobado-Ejec '!L25</f>
        <v>75342.259999999995</v>
      </c>
      <c r="M25" s="75">
        <f>+'P2 Presupuesto Aprobado-Ejec '!M25</f>
        <v>1493512.03</v>
      </c>
      <c r="N25" s="75">
        <f>+'P2 Presupuesto Aprobado-Ejec '!N25</f>
        <v>47843.48</v>
      </c>
      <c r="O25" s="75">
        <f>+'P2 Presupuesto Aprobado-Ejec '!O25</f>
        <v>40569.56</v>
      </c>
      <c r="P25" s="75">
        <f>+'P2 Presupuesto Aprobado-Ejec '!P25</f>
        <v>135257.87</v>
      </c>
      <c r="Q25" s="64">
        <f t="shared" si="3"/>
        <v>5746898.1399999997</v>
      </c>
    </row>
    <row r="26" spans="1:17" ht="15.75" x14ac:dyDescent="0.25">
      <c r="A26" s="97" t="s">
        <v>100</v>
      </c>
      <c r="B26" s="58" t="s">
        <v>109</v>
      </c>
      <c r="C26" s="84">
        <f>+'P1 Presupuesto Aprobado'!D25</f>
        <v>15000000</v>
      </c>
      <c r="D26" s="49">
        <f>+'P1 Presupuesto Aprobado'!E25</f>
        <v>23460791.550000001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60">
        <f>+'P2 Presupuesto Aprobado-Ejec '!K26</f>
        <v>30237.5</v>
      </c>
      <c r="L26" s="60">
        <f>+'P2 Presupuesto Aprobado-Ejec '!L26</f>
        <v>188633.48</v>
      </c>
      <c r="M26" s="75">
        <f>+'P2 Presupuesto Aprobado-Ejec '!M26</f>
        <v>70724.990000000005</v>
      </c>
      <c r="N26" s="75">
        <f>+'P2 Presupuesto Aprobado-Ejec '!N26</f>
        <v>30237.5</v>
      </c>
      <c r="O26" s="75">
        <f>+'P2 Presupuesto Aprobado-Ejec '!O26</f>
        <v>178508.08</v>
      </c>
      <c r="P26" s="75">
        <f>+'P2 Presupuesto Aprobado-Ejec '!P26</f>
        <v>4942380.0599999996</v>
      </c>
      <c r="Q26" s="64">
        <f t="shared" si="3"/>
        <v>5875445.8399999999</v>
      </c>
    </row>
    <row r="27" spans="1:17" ht="15.75" x14ac:dyDescent="0.25">
      <c r="A27" s="97" t="s">
        <v>101</v>
      </c>
      <c r="B27" s="58" t="s">
        <v>110</v>
      </c>
      <c r="C27" s="84">
        <f>+'P1 Presupuesto Aprobado'!D26</f>
        <v>3850000</v>
      </c>
      <c r="D27" s="49">
        <f>+'P1 Presupuesto Aprobado'!E26</f>
        <v>3518000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60">
        <f>+'P2 Presupuesto Aprobado-Ejec '!K27</f>
        <v>135900.41</v>
      </c>
      <c r="L27" s="60">
        <f>+'P2 Presupuesto Aprobado-Ejec '!L27</f>
        <v>273044</v>
      </c>
      <c r="M27" s="75">
        <f>+'P2 Presupuesto Aprobado-Ejec '!M27</f>
        <v>495176.36</v>
      </c>
      <c r="N27" s="75">
        <f>+'P2 Presupuesto Aprobado-Ejec '!N27</f>
        <v>0</v>
      </c>
      <c r="O27" s="75">
        <f>+'P2 Presupuesto Aprobado-Ejec '!O27</f>
        <v>88309.01</v>
      </c>
      <c r="P27" s="75">
        <f>+'P2 Presupuesto Aprobado-Ejec '!P27</f>
        <v>324788.25</v>
      </c>
      <c r="Q27" s="64">
        <f t="shared" si="3"/>
        <v>2492458.1899999995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27705200</v>
      </c>
      <c r="E28" s="92">
        <f>+SUM(E29:E37)</f>
        <v>1157246.31</v>
      </c>
      <c r="F28" s="92">
        <f t="shared" ref="F28:O28" si="4">+SUM(F29:F37)</f>
        <v>682179.83000000007</v>
      </c>
      <c r="G28" s="92">
        <f t="shared" si="4"/>
        <v>7052028.3300000001</v>
      </c>
      <c r="H28" s="92">
        <f t="shared" si="4"/>
        <v>647201.92000000004</v>
      </c>
      <c r="I28" s="92">
        <f t="shared" si="4"/>
        <v>2672838.9500000002</v>
      </c>
      <c r="J28" s="92">
        <f t="shared" si="4"/>
        <v>304276.58</v>
      </c>
      <c r="K28" s="92">
        <f t="shared" si="4"/>
        <v>1199870.8500000001</v>
      </c>
      <c r="L28" s="92">
        <f t="shared" si="4"/>
        <v>793040.85</v>
      </c>
      <c r="M28" s="92">
        <f t="shared" si="4"/>
        <v>593007.73</v>
      </c>
      <c r="N28" s="92">
        <f t="shared" si="4"/>
        <v>673650.18</v>
      </c>
      <c r="O28" s="92">
        <f t="shared" si="4"/>
        <v>531763.63</v>
      </c>
      <c r="P28" s="92">
        <f>+SUM(P29:P37)</f>
        <v>1988109.83</v>
      </c>
      <c r="Q28" s="56">
        <f>+SUM(Q29:Q37)</f>
        <v>18295214.990000002</v>
      </c>
    </row>
    <row r="29" spans="1:17" ht="15.75" x14ac:dyDescent="0.25">
      <c r="A29" s="97" t="s">
        <v>111</v>
      </c>
      <c r="B29" s="58" t="s">
        <v>120</v>
      </c>
      <c r="C29" s="84">
        <f>+'P1 Presupuesto Aprobado'!D28</f>
        <v>1590000</v>
      </c>
      <c r="D29" s="49">
        <f>+'P1 Presupuesto Aprobado'!E28</f>
        <v>2190000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>
        <f>+'P2 Presupuesto Aprobado-Ejec '!K29</f>
        <v>95157.6</v>
      </c>
      <c r="L29" s="75">
        <f>+'P2 Presupuesto Aprobado-Ejec '!L29</f>
        <v>104083.9</v>
      </c>
      <c r="M29" s="75">
        <f>+'P2 Presupuesto Aprobado-Ejec '!M29</f>
        <v>52161.4</v>
      </c>
      <c r="N29" s="75">
        <f>+'P2 Presupuesto Aprobado-Ejec '!N29</f>
        <v>9735</v>
      </c>
      <c r="O29" s="75">
        <f>+'P2 Presupuesto Aprobado-Ejec '!O29</f>
        <v>122631.2</v>
      </c>
      <c r="P29" s="75">
        <f>+'P2 Presupuesto Aprobado-Ejec '!P29</f>
        <v>569106.29</v>
      </c>
      <c r="Q29" s="59">
        <f>+SUM(E29:P29)</f>
        <v>1809281.14</v>
      </c>
    </row>
    <row r="30" spans="1:17" ht="15.75" x14ac:dyDescent="0.25">
      <c r="A30" s="97" t="s">
        <v>112</v>
      </c>
      <c r="B30" s="58" t="s">
        <v>207</v>
      </c>
      <c r="C30" s="84">
        <f>+'P1 Presupuesto Aprobado'!D29</f>
        <v>700000</v>
      </c>
      <c r="D30" s="49">
        <f>+'P1 Presupuesto Aprobado'!E29</f>
        <v>300000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100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116029.4</v>
      </c>
      <c r="Q30" s="59">
        <f t="shared" ref="Q30:Q36" si="5">+SUM(E30:P30)</f>
        <v>132697.72999999998</v>
      </c>
    </row>
    <row r="31" spans="1:17" ht="15.75" x14ac:dyDescent="0.25">
      <c r="A31" s="97" t="s">
        <v>113</v>
      </c>
      <c r="B31" s="58" t="s">
        <v>122</v>
      </c>
      <c r="C31" s="84">
        <f>+'P1 Presupuesto Aprobado'!D30</f>
        <v>2600000</v>
      </c>
      <c r="D31" s="49">
        <f>+'P1 Presupuesto Aprobado'!E30</f>
        <v>2200000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25010.09</v>
      </c>
      <c r="M31" s="75">
        <f>+'P2 Presupuesto Aprobado-Ejec '!M31</f>
        <v>12077.35</v>
      </c>
      <c r="N31" s="75">
        <f>+'P2 Presupuesto Aprobado-Ejec '!N31</f>
        <v>195658.16</v>
      </c>
      <c r="O31" s="75">
        <f>+'P2 Presupuesto Aprobado-Ejec '!O31</f>
        <v>6310</v>
      </c>
      <c r="P31" s="75">
        <f>+'P2 Presupuesto Aprobado-Ejec '!P31</f>
        <v>406865.41</v>
      </c>
      <c r="Q31" s="59">
        <f t="shared" si="5"/>
        <v>1606424.6699999997</v>
      </c>
    </row>
    <row r="32" spans="1:17" ht="15.75" x14ac:dyDescent="0.25">
      <c r="A32" s="97" t="s">
        <v>114</v>
      </c>
      <c r="B32" s="58" t="s">
        <v>204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17">
        <v>0</v>
      </c>
      <c r="M32" s="75">
        <f>+'P2 Presupuesto Aprobado-Ejec '!M32</f>
        <v>0</v>
      </c>
      <c r="N32" s="75">
        <f>+'P2 Presupuesto Aprobado-Ejec '!N32</f>
        <v>0</v>
      </c>
      <c r="P32" s="75">
        <f>+'P2 Presupuesto Aprobado-Ejec '!P32</f>
        <v>490.4</v>
      </c>
      <c r="Q32" s="59">
        <f t="shared" si="5"/>
        <v>490.4</v>
      </c>
    </row>
    <row r="33" spans="1:17" ht="15.75" x14ac:dyDescent="0.25">
      <c r="A33" s="97" t="s">
        <v>115</v>
      </c>
      <c r="B33" s="58" t="s">
        <v>124</v>
      </c>
      <c r="C33" s="84">
        <f>+'P1 Presupuesto Aprobado'!D32</f>
        <v>665000</v>
      </c>
      <c r="D33" s="49">
        <f>+'P1 Presupuesto Aprobado'!E32</f>
        <v>465000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60">
        <f>+'P2 Presupuesto Aprobado-Ejec '!K33</f>
        <v>108056.14</v>
      </c>
      <c r="L33" s="75">
        <f>+'P2 Presupuesto Aprobado-Ejec '!L33</f>
        <v>3616.95</v>
      </c>
      <c r="M33" s="75">
        <f>+'P2 Presupuesto Aprobado-Ejec '!M33</f>
        <v>5504.79</v>
      </c>
      <c r="N33" s="75">
        <f>+'P2 Presupuesto Aprobado-Ejec '!N33</f>
        <v>0</v>
      </c>
      <c r="O33" s="75">
        <f>+'P2 Presupuesto Aprobado-Ejec '!O33</f>
        <v>59997.56</v>
      </c>
      <c r="P33" s="75">
        <f>+'P2 Presupuesto Aprobado-Ejec '!P33</f>
        <v>38426.83</v>
      </c>
      <c r="Q33" s="59">
        <f t="shared" si="5"/>
        <v>251991.32</v>
      </c>
    </row>
    <row r="34" spans="1:17" ht="15.75" x14ac:dyDescent="0.25">
      <c r="A34" s="97" t="s">
        <v>116</v>
      </c>
      <c r="B34" s="58" t="s">
        <v>125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60">
        <f>+'P2 Presupuesto Aprobado-Ejec '!K34</f>
        <v>0</v>
      </c>
      <c r="L34" s="75">
        <f>+'P2 Presupuesto Aprobado-Ejec '!L34</f>
        <v>10612.82</v>
      </c>
      <c r="M34" s="75">
        <f>+'P2 Presupuesto Aprobado-Ejec '!M34</f>
        <v>13588.98</v>
      </c>
      <c r="N34" s="75">
        <f>+'P2 Presupuesto Aprobado-Ejec '!N34</f>
        <v>0</v>
      </c>
      <c r="O34" s="75">
        <f>+'P2 Presupuesto Aprobado-Ejec '!O34</f>
        <v>8660.19</v>
      </c>
      <c r="P34" s="75">
        <f>+'P2 Presupuesto Aprobado-Ejec '!P34</f>
        <v>11916.75</v>
      </c>
      <c r="Q34" s="59">
        <f t="shared" si="5"/>
        <v>74521.179999999993</v>
      </c>
    </row>
    <row r="35" spans="1:17" ht="15.75" x14ac:dyDescent="0.25">
      <c r="A35" s="97" t="s">
        <v>117</v>
      </c>
      <c r="B35" s="58" t="s">
        <v>205</v>
      </c>
      <c r="C35" s="84">
        <f>+'P1 Presupuesto Aprobado'!D34</f>
        <v>3765000</v>
      </c>
      <c r="D35" s="49">
        <f>+'P1 Presupuesto Aprobado'!E34</f>
        <v>3630000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60">
        <f>+'P2 Presupuesto Aprobado-Ejec '!K35</f>
        <v>327531.59999999998</v>
      </c>
      <c r="L35" s="75">
        <f>+'P2 Presupuesto Aprobado-Ejec '!L35</f>
        <v>296668.59999999998</v>
      </c>
      <c r="M35" s="75">
        <f>+'P2 Presupuesto Aprobado-Ejec '!M35</f>
        <v>308403.8</v>
      </c>
      <c r="N35" s="75">
        <f>+'P2 Presupuesto Aprobado-Ejec '!N35</f>
        <v>302769.01</v>
      </c>
      <c r="O35" s="75">
        <f>+'P2 Presupuesto Aprobado-Ejec '!O35</f>
        <v>261779.78</v>
      </c>
      <c r="P35" s="75">
        <f>+'P2 Presupuesto Aprobado-Ejec '!P35</f>
        <v>261233.41</v>
      </c>
      <c r="Q35" s="59">
        <f t="shared" si="5"/>
        <v>3306287.15</v>
      </c>
    </row>
    <row r="36" spans="1:17" ht="15.75" x14ac:dyDescent="0.25">
      <c r="A36" s="97" t="s">
        <v>118</v>
      </c>
      <c r="B36" s="58" t="s">
        <v>206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59">
        <f t="shared" si="5"/>
        <v>0</v>
      </c>
    </row>
    <row r="37" spans="1:17" ht="15.75" x14ac:dyDescent="0.25">
      <c r="A37" s="97" t="s">
        <v>119</v>
      </c>
      <c r="B37" s="58" t="s">
        <v>128</v>
      </c>
      <c r="C37" s="84">
        <f>+'P1 Presupuesto Aprobado'!D36</f>
        <v>4710000</v>
      </c>
      <c r="D37" s="49">
        <f>+'P1 Presupuesto Aprobado'!E36</f>
        <v>18490200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60">
        <f>+'P2 Presupuesto Aprobado-Ejec '!K37</f>
        <v>669125.51</v>
      </c>
      <c r="L37" s="75">
        <f>+'P2 Presupuesto Aprobado-Ejec '!L37</f>
        <v>352948.49</v>
      </c>
      <c r="M37" s="75">
        <f>+'P2 Presupuesto Aprobado-Ejec '!M37</f>
        <v>201271.41</v>
      </c>
      <c r="N37" s="75">
        <f>+'P2 Presupuesto Aprobado-Ejec '!N37</f>
        <v>165488.01</v>
      </c>
      <c r="O37" s="75">
        <f>+'P2 Presupuesto Aprobado-Ejec '!O37</f>
        <v>72384.899999999994</v>
      </c>
      <c r="P37" s="75">
        <f>+'P2 Presupuesto Aprobado-Ejec '!P37</f>
        <v>584041.34</v>
      </c>
      <c r="Q37" s="59">
        <f>+SUM(E37:P37)</f>
        <v>11113521.4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/>
      <c r="L38" s="59"/>
      <c r="M38" s="59"/>
      <c r="N38" s="59"/>
      <c r="O38" s="56">
        <f>+SUM(O39:O46)</f>
        <v>0</v>
      </c>
      <c r="P38" s="56">
        <f>+SUM(P39:P46)</f>
        <v>0</v>
      </c>
      <c r="Q38" s="56">
        <f>+SUM(Q39:Q46)</f>
        <v>0</v>
      </c>
    </row>
    <row r="39" spans="1:17" ht="15.75" hidden="1" x14ac:dyDescent="0.25">
      <c r="B39" s="58" t="s">
        <v>220</v>
      </c>
      <c r="C39" s="84"/>
      <c r="D39" s="49"/>
      <c r="F39" s="59"/>
      <c r="G39" s="59"/>
      <c r="H39" s="59"/>
      <c r="I39" s="59"/>
      <c r="J39" s="59"/>
      <c r="K39" s="60"/>
      <c r="L39" s="59"/>
      <c r="M39" s="59"/>
      <c r="N39" s="59"/>
      <c r="O39" s="59"/>
      <c r="P39" s="59"/>
      <c r="Q39" s="107">
        <f>+SUM(E39:P39)</f>
        <v>0</v>
      </c>
    </row>
    <row r="40" spans="1:17" ht="15.75" hidden="1" x14ac:dyDescent="0.25">
      <c r="B40" s="58" t="s">
        <v>5</v>
      </c>
      <c r="C40" s="84"/>
      <c r="D40" s="49"/>
      <c r="F40" s="59"/>
      <c r="G40" s="59"/>
      <c r="H40" s="59"/>
      <c r="I40" s="59"/>
      <c r="J40" s="59"/>
      <c r="K40" s="60"/>
      <c r="L40" s="59"/>
      <c r="M40" s="59"/>
      <c r="N40" s="59"/>
      <c r="O40" s="59"/>
      <c r="P40" s="59"/>
      <c r="Q40" s="107">
        <f t="shared" ref="Q40:Q53" si="6">+SUM(E40:P40)</f>
        <v>0</v>
      </c>
    </row>
    <row r="41" spans="1:17" ht="15.75" hidden="1" x14ac:dyDescent="0.25">
      <c r="B41" s="58" t="s">
        <v>6</v>
      </c>
      <c r="C41" s="84"/>
      <c r="D41" s="49"/>
      <c r="F41" s="59"/>
      <c r="G41" s="59"/>
      <c r="H41" s="59"/>
      <c r="I41" s="59"/>
      <c r="J41" s="59"/>
      <c r="K41" s="60"/>
      <c r="L41" s="59"/>
      <c r="M41" s="59"/>
      <c r="N41" s="59"/>
      <c r="O41" s="59"/>
      <c r="P41" s="59"/>
      <c r="Q41" s="107">
        <f t="shared" si="6"/>
        <v>0</v>
      </c>
    </row>
    <row r="42" spans="1:17" ht="15.75" hidden="1" x14ac:dyDescent="0.25">
      <c r="B42" s="58" t="s">
        <v>7</v>
      </c>
      <c r="C42" s="84"/>
      <c r="D42" s="49"/>
      <c r="F42" s="59"/>
      <c r="G42" s="59"/>
      <c r="H42" s="59"/>
      <c r="I42" s="59"/>
      <c r="J42" s="59"/>
      <c r="K42" s="60"/>
      <c r="L42" s="59"/>
      <c r="M42" s="59"/>
      <c r="N42" s="59"/>
      <c r="O42" s="59"/>
      <c r="P42" s="59"/>
      <c r="Q42" s="107">
        <f t="shared" si="6"/>
        <v>0</v>
      </c>
    </row>
    <row r="43" spans="1:17" ht="15.75" hidden="1" x14ac:dyDescent="0.25">
      <c r="B43" s="58" t="s">
        <v>8</v>
      </c>
      <c r="C43" s="84"/>
      <c r="D43" s="49"/>
      <c r="F43" s="59"/>
      <c r="G43" s="59"/>
      <c r="H43" s="59"/>
      <c r="I43" s="59"/>
      <c r="J43" s="59"/>
      <c r="K43" s="60"/>
      <c r="L43" s="59"/>
      <c r="M43" s="59"/>
      <c r="N43" s="59"/>
      <c r="O43" s="59"/>
      <c r="P43" s="59"/>
      <c r="Q43" s="107">
        <f t="shared" si="6"/>
        <v>0</v>
      </c>
    </row>
    <row r="44" spans="1:17" ht="15.75" hidden="1" x14ac:dyDescent="0.25">
      <c r="B44" s="58" t="s">
        <v>9</v>
      </c>
      <c r="C44" s="84"/>
      <c r="D44" s="49"/>
      <c r="F44" s="59"/>
      <c r="G44" s="59"/>
      <c r="H44" s="59"/>
      <c r="I44" s="59"/>
      <c r="J44" s="59"/>
      <c r="K44" s="60"/>
      <c r="L44" s="59"/>
      <c r="M44" s="59"/>
      <c r="N44" s="59"/>
      <c r="O44" s="59"/>
      <c r="P44" s="59"/>
      <c r="Q44" s="107">
        <f t="shared" si="6"/>
        <v>0</v>
      </c>
    </row>
    <row r="45" spans="1:17" ht="15.75" hidden="1" x14ac:dyDescent="0.25">
      <c r="B45" s="58" t="s">
        <v>10</v>
      </c>
      <c r="C45" s="84"/>
      <c r="D45" s="61"/>
      <c r="E45" s="59"/>
      <c r="F45" s="59"/>
      <c r="G45" s="59"/>
      <c r="H45" s="59"/>
      <c r="I45" s="59"/>
      <c r="J45" s="59"/>
      <c r="K45" s="60"/>
      <c r="L45" s="59"/>
      <c r="M45" s="59"/>
      <c r="N45" s="59"/>
      <c r="O45" s="75"/>
      <c r="P45" s="75"/>
      <c r="Q45" s="107">
        <f t="shared" si="6"/>
        <v>0</v>
      </c>
    </row>
    <row r="46" spans="1:17" ht="15.75" hidden="1" x14ac:dyDescent="0.25">
      <c r="B46" s="58" t="s">
        <v>11</v>
      </c>
      <c r="C46" s="84"/>
      <c r="D46" s="49"/>
      <c r="E46" s="59"/>
      <c r="F46" s="59"/>
      <c r="G46" s="59"/>
      <c r="H46" s="59"/>
      <c r="I46" s="59"/>
      <c r="J46" s="59"/>
      <c r="K46" s="60"/>
      <c r="L46" s="59"/>
      <c r="M46" s="59"/>
      <c r="N46" s="59"/>
      <c r="O46" s="59"/>
      <c r="P46" s="59"/>
      <c r="Q46" s="107">
        <f t="shared" si="6"/>
        <v>0</v>
      </c>
    </row>
    <row r="47" spans="1:17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  <c r="Q47" s="107">
        <f t="shared" si="6"/>
        <v>0</v>
      </c>
    </row>
    <row r="48" spans="1:17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  <c r="Q48" s="107">
        <f t="shared" si="6"/>
        <v>0</v>
      </c>
    </row>
    <row r="49" spans="1:17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  <c r="Q49" s="107">
        <f t="shared" si="6"/>
        <v>0</v>
      </c>
    </row>
    <row r="50" spans="1:17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  <c r="Q50" s="107">
        <f t="shared" si="6"/>
        <v>0</v>
      </c>
    </row>
    <row r="51" spans="1:17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  <c r="Q51" s="107">
        <f t="shared" si="6"/>
        <v>0</v>
      </c>
    </row>
    <row r="52" spans="1:17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  <c r="Q52" s="107">
        <f t="shared" si="6"/>
        <v>0</v>
      </c>
    </row>
    <row r="53" spans="1:17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  <c r="Q53" s="107">
        <f t="shared" si="6"/>
        <v>0</v>
      </c>
    </row>
    <row r="54" spans="1:17" s="90" customFormat="1" ht="15.75" x14ac:dyDescent="0.25">
      <c r="B54" s="55" t="s">
        <v>19</v>
      </c>
      <c r="C54" s="88">
        <f>+SUM(C55:C63)</f>
        <v>17250000</v>
      </c>
      <c r="D54" s="62">
        <f>D55+D56+D57+D58+D59+D60+D61+D62+D63</f>
        <v>22321168</v>
      </c>
      <c r="E54" s="62">
        <f t="shared" ref="E54:O54" si="7">E55+E56+E57+E58+E59+E60+E61+E62+E63</f>
        <v>0</v>
      </c>
      <c r="F54" s="62">
        <f t="shared" si="7"/>
        <v>430542.58999999997</v>
      </c>
      <c r="G54" s="62">
        <f t="shared" si="7"/>
        <v>128873.35</v>
      </c>
      <c r="H54" s="62">
        <f t="shared" si="7"/>
        <v>0</v>
      </c>
      <c r="I54" s="62">
        <f t="shared" si="7"/>
        <v>46578.729999999996</v>
      </c>
      <c r="J54" s="62">
        <f t="shared" si="7"/>
        <v>107700.13</v>
      </c>
      <c r="K54" s="62">
        <f t="shared" si="7"/>
        <v>434955.62</v>
      </c>
      <c r="L54" s="62">
        <f t="shared" si="7"/>
        <v>1471727.47</v>
      </c>
      <c r="M54" s="62">
        <f t="shared" si="7"/>
        <v>272007.61</v>
      </c>
      <c r="N54" s="62">
        <f t="shared" si="7"/>
        <v>3269863.95</v>
      </c>
      <c r="O54" s="62">
        <f t="shared" si="7"/>
        <v>188666.38</v>
      </c>
      <c r="P54" s="62">
        <f>+SUM(P55:P63)</f>
        <v>117291.47</v>
      </c>
      <c r="Q54" s="56">
        <f>+SUM(Q55:Q63)</f>
        <v>6468207.2999999998</v>
      </c>
    </row>
    <row r="55" spans="1:17" ht="15.75" x14ac:dyDescent="0.25">
      <c r="A55" s="17" t="s">
        <v>157</v>
      </c>
      <c r="B55" s="58" t="s">
        <v>174</v>
      </c>
      <c r="C55" s="84">
        <f>+'P1 Presupuesto Aprobado'!D54</f>
        <v>5650000</v>
      </c>
      <c r="D55" s="49">
        <f>+'P1 Presupuesto Aprobado'!E54</f>
        <v>9250000</v>
      </c>
      <c r="E55" s="75"/>
      <c r="F55" s="67">
        <v>73137.11</v>
      </c>
      <c r="G55" s="67">
        <f>+'P2 Presupuesto Aprobado-Ejec '!G55</f>
        <v>12233.35</v>
      </c>
      <c r="H55" s="75">
        <f>+'P2 Presupuesto Aprobado-Ejec '!H55</f>
        <v>0</v>
      </c>
      <c r="I55" s="67">
        <v>28786.1</v>
      </c>
      <c r="J55" s="67">
        <f>+'P2 Presupuesto Aprobado-Ejec '!J55</f>
        <v>24000.02</v>
      </c>
      <c r="K55" s="67">
        <f>+'P2 Presupuesto Aprobado-Ejec '!K55</f>
        <v>426983.58</v>
      </c>
      <c r="L55" s="67">
        <f>+'P2 Presupuesto Aprobado-Ejec '!L55</f>
        <v>1344287.47</v>
      </c>
      <c r="M55" s="75">
        <f>+'P2 Presupuesto Aprobado-Ejec '!M55</f>
        <v>262645.49</v>
      </c>
      <c r="N55" s="75">
        <f>+'P2 Presupuesto Aprobado-Ejec '!N55</f>
        <v>2908261.94</v>
      </c>
      <c r="O55" s="75">
        <f>+'P2 Presupuesto Aprobado-Ejec '!O55</f>
        <v>188666.38</v>
      </c>
      <c r="P55" s="75">
        <f>+'P2 Presupuesto Aprobado-Ejec '!P55</f>
        <v>71351.59</v>
      </c>
      <c r="Q55" s="64">
        <f>SUM(F55:P55)</f>
        <v>5340353.03</v>
      </c>
    </row>
    <row r="56" spans="1:17" ht="15.75" x14ac:dyDescent="0.25">
      <c r="A56" s="17" t="s">
        <v>158</v>
      </c>
      <c r="B56" s="58" t="s">
        <v>173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75"/>
      <c r="I56" s="67">
        <f>+'P2 Presupuesto Aprobado-Ejec '!I56</f>
        <v>14101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64">
        <f t="shared" ref="Q56:Q63" si="8">SUM(F56:P56)</f>
        <v>14101</v>
      </c>
    </row>
    <row r="57" spans="1:17" ht="15.75" x14ac:dyDescent="0.25">
      <c r="A57" s="17" t="s">
        <v>159</v>
      </c>
      <c r="B57" s="58" t="s">
        <v>172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75"/>
      <c r="I57" s="67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64">
        <f t="shared" si="8"/>
        <v>0</v>
      </c>
    </row>
    <row r="58" spans="1:17" ht="15.75" x14ac:dyDescent="0.25">
      <c r="A58" s="17" t="s">
        <v>160</v>
      </c>
      <c r="B58" s="58" t="s">
        <v>171</v>
      </c>
      <c r="C58" s="84">
        <f>+'P1 Presupuesto Aprobado'!D57</f>
        <v>4000000</v>
      </c>
      <c r="D58" s="49">
        <f>+'P1 Presupuesto Aprobado'!E57</f>
        <v>0</v>
      </c>
      <c r="E58" s="60"/>
      <c r="F58" s="59"/>
      <c r="G58" s="59"/>
      <c r="H58" s="75"/>
      <c r="I58" s="67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45939.88</v>
      </c>
      <c r="Q58" s="64">
        <f t="shared" si="8"/>
        <v>45939.88</v>
      </c>
    </row>
    <row r="59" spans="1:17" ht="15.75" x14ac:dyDescent="0.25">
      <c r="A59" s="17" t="s">
        <v>161</v>
      </c>
      <c r="B59" s="58" t="s">
        <v>166</v>
      </c>
      <c r="C59" s="84">
        <f>+'P1 Presupuesto Aprobado'!D58</f>
        <v>3300000</v>
      </c>
      <c r="D59" s="49">
        <f>+'P1 Presupuesto Aprobado'!E58</f>
        <v>2450000</v>
      </c>
      <c r="E59" s="75"/>
      <c r="F59" s="59">
        <v>357405.48</v>
      </c>
      <c r="G59" s="59">
        <f>+'P2 Presupuesto Aprobado-Ejec '!G59</f>
        <v>116640</v>
      </c>
      <c r="H59" s="75"/>
      <c r="I59" s="67">
        <f>+'P2 Presupuesto Aprobado-Ejec '!I59</f>
        <v>3691.63</v>
      </c>
      <c r="J59" s="67">
        <f>+'P2 Presupuesto Aprobado-Ejec '!J59</f>
        <v>83700.11</v>
      </c>
      <c r="K59" s="67">
        <f>+'P2 Presupuesto Aprobado-Ejec '!K59</f>
        <v>7972.04</v>
      </c>
      <c r="L59" s="67">
        <f>+'P2 Presupuesto Aprobado-Ejec '!L59</f>
        <v>127440</v>
      </c>
      <c r="M59" s="75">
        <f>+'P2 Presupuesto Aprobado-Ejec '!M59</f>
        <v>9362.1200000000008</v>
      </c>
      <c r="N59" s="75">
        <f>+'P2 Presupuesto Aprobado-Ejec '!N59</f>
        <v>350607.47</v>
      </c>
      <c r="O59" s="75">
        <f>+'P2 Presupuesto Aprobado-Ejec '!O59</f>
        <v>0</v>
      </c>
      <c r="P59" s="75">
        <f>+'P2 Presupuesto Aprobado-Ejec '!P59</f>
        <v>0</v>
      </c>
      <c r="Q59" s="64">
        <f t="shared" si="8"/>
        <v>1056818.8500000001</v>
      </c>
    </row>
    <row r="60" spans="1:17" ht="15.75" x14ac:dyDescent="0.25">
      <c r="A60" s="17" t="s">
        <v>162</v>
      </c>
      <c r="B60" s="58" t="s">
        <v>167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75"/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10994.54</v>
      </c>
      <c r="O60" s="75">
        <f>+'P2 Presupuesto Aprobado-Ejec '!O60</f>
        <v>0</v>
      </c>
      <c r="P60" s="75">
        <f>+'P2 Presupuesto Aprobado-Ejec '!P60</f>
        <v>0</v>
      </c>
      <c r="Q60" s="64">
        <f t="shared" si="8"/>
        <v>10994.54</v>
      </c>
    </row>
    <row r="61" spans="1:17" ht="15.75" x14ac:dyDescent="0.25">
      <c r="A61" s="17" t="s">
        <v>163</v>
      </c>
      <c r="B61" s="58" t="s">
        <v>168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75"/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64">
        <f t="shared" si="8"/>
        <v>0</v>
      </c>
    </row>
    <row r="62" spans="1:17" ht="15.75" x14ac:dyDescent="0.25">
      <c r="A62" s="17" t="s">
        <v>164</v>
      </c>
      <c r="B62" s="58" t="s">
        <v>169</v>
      </c>
      <c r="C62" s="84">
        <f>+'P1 Presupuesto Aprobado'!D61</f>
        <v>800000</v>
      </c>
      <c r="D62" s="49">
        <f>+'P1 Presupuesto Aprobado'!E61</f>
        <v>0</v>
      </c>
      <c r="E62" s="59"/>
      <c r="F62" s="59"/>
      <c r="G62" s="59"/>
      <c r="H62" s="75"/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64">
        <f t="shared" si="8"/>
        <v>0</v>
      </c>
    </row>
    <row r="63" spans="1:17" ht="15.75" x14ac:dyDescent="0.25">
      <c r="A63" s="17" t="s">
        <v>165</v>
      </c>
      <c r="B63" s="58" t="s">
        <v>170</v>
      </c>
      <c r="C63" s="84">
        <f>+'P1 Presupuesto Aprobado'!D62</f>
        <v>3250000</v>
      </c>
      <c r="D63" s="49">
        <f>+'P1 Presupuesto Aprobado'!E62</f>
        <v>10321168</v>
      </c>
      <c r="E63" s="59"/>
      <c r="F63" s="59"/>
      <c r="G63" s="59"/>
      <c r="H63" s="75"/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59"/>
      <c r="P63" s="75">
        <f>+'P2 Presupuesto Aprobado-Ejec '!P63</f>
        <v>0</v>
      </c>
      <c r="Q63" s="64">
        <f t="shared" si="8"/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67">
        <f>+'P2 Presupuesto Aprobado-Ejec '!K64</f>
        <v>0</v>
      </c>
      <c r="L64" s="59"/>
      <c r="M64" s="59"/>
      <c r="N64" s="59"/>
      <c r="O64" s="59"/>
      <c r="P64" s="75">
        <f>+'P2 Presupuesto Aprobado-Ejec '!P64</f>
        <v>0</v>
      </c>
      <c r="Q64" s="64">
        <f t="shared" ref="Q64:Q84" si="9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59"/>
      <c r="P65" s="75">
        <f>+'P2 Presupuesto Aprobado-Ejec '!P65</f>
        <v>0</v>
      </c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67">
        <f>+'P2 Presupuesto Aprobado-Ejec '!K66</f>
        <v>0</v>
      </c>
      <c r="L66" s="59"/>
      <c r="M66" s="59"/>
      <c r="N66" s="59"/>
      <c r="O66" s="59"/>
      <c r="P66" s="75">
        <f>+'P2 Presupuesto Aprobado-Ejec '!P66</f>
        <v>0</v>
      </c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67">
        <f>+'P2 Presupuesto Aprobado-Ejec '!K67</f>
        <v>0</v>
      </c>
      <c r="L67" s="59"/>
      <c r="M67" s="59"/>
      <c r="N67" s="59"/>
      <c r="O67" s="59"/>
      <c r="P67" s="75">
        <f>+'P2 Presupuesto Aprobado-Ejec '!P67</f>
        <v>0</v>
      </c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67">
        <f>+'P2 Presupuesto Aprobado-Ejec '!K68</f>
        <v>0</v>
      </c>
      <c r="L68" s="59"/>
      <c r="M68" s="59"/>
      <c r="N68" s="59"/>
      <c r="O68" s="59"/>
      <c r="P68" s="75">
        <f>+'P2 Presupuesto Aprobado-Ejec '!P68</f>
        <v>0</v>
      </c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67">
        <f>+'P2 Presupuesto Aprobado-Ejec '!K69</f>
        <v>0</v>
      </c>
      <c r="L69" s="59"/>
      <c r="M69" s="59"/>
      <c r="N69" s="59"/>
      <c r="O69" s="59"/>
      <c r="P69" s="75">
        <f>+'P2 Presupuesto Aprobado-Ejec '!P69</f>
        <v>0</v>
      </c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67">
        <f>+'P2 Presupuesto Aprobado-Ejec '!K70</f>
        <v>0</v>
      </c>
      <c r="L70" s="59"/>
      <c r="M70" s="59"/>
      <c r="N70" s="59"/>
      <c r="O70" s="59"/>
      <c r="P70" s="75">
        <f>+'P2 Presupuesto Aprobado-Ejec '!P70</f>
        <v>0</v>
      </c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67">
        <f>+'P2 Presupuesto Aprobado-Ejec '!K71</f>
        <v>0</v>
      </c>
      <c r="L71" s="59"/>
      <c r="M71" s="59"/>
      <c r="N71" s="59"/>
      <c r="O71" s="59"/>
      <c r="P71" s="75">
        <f>+'P2 Presupuesto Aprobado-Ejec '!P71</f>
        <v>0</v>
      </c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67">
        <f>+'P2 Presupuesto Aprobado-Ejec '!K72</f>
        <v>0</v>
      </c>
      <c r="L72" s="59"/>
      <c r="M72" s="59"/>
      <c r="N72" s="59"/>
      <c r="O72" s="59"/>
      <c r="P72" s="75">
        <f>+'P2 Presupuesto Aprobado-Ejec '!P72</f>
        <v>0</v>
      </c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67">
        <f>+'P2 Presupuesto Aprobado-Ejec '!K73</f>
        <v>0</v>
      </c>
      <c r="L73" s="59"/>
      <c r="M73" s="59"/>
      <c r="N73" s="59"/>
      <c r="O73" s="59"/>
      <c r="P73" s="75">
        <f>+'P2 Presupuesto Aprobado-Ejec '!P73</f>
        <v>0</v>
      </c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67">
        <f>+'P2 Presupuesto Aprobado-Ejec '!K74</f>
        <v>0</v>
      </c>
      <c r="L74" s="59"/>
      <c r="M74" s="59"/>
      <c r="N74" s="59"/>
      <c r="O74" s="59"/>
      <c r="P74" s="75">
        <f>+'P2 Presupuesto Aprobado-Ejec '!P74</f>
        <v>0</v>
      </c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67">
        <f>+'P2 Presupuesto Aprobado-Ejec '!K75</f>
        <v>0</v>
      </c>
      <c r="L75" s="59"/>
      <c r="M75" s="59"/>
      <c r="N75" s="59"/>
      <c r="O75" s="59"/>
      <c r="P75" s="75">
        <f>+'P2 Presupuesto Aprobado-Ejec '!P75</f>
        <v>0</v>
      </c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67">
        <f>+'P2 Presupuesto Aprobado-Ejec '!K76</f>
        <v>0</v>
      </c>
      <c r="L76" s="59"/>
      <c r="M76" s="59"/>
      <c r="N76" s="59"/>
      <c r="O76" s="59"/>
      <c r="P76" s="75">
        <f>+'P2 Presupuesto Aprobado-Ejec '!P76</f>
        <v>0</v>
      </c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67">
        <f>+'P2 Presupuesto Aprobado-Ejec '!K77</f>
        <v>0</v>
      </c>
      <c r="L77" s="59"/>
      <c r="M77" s="59"/>
      <c r="N77" s="59"/>
      <c r="O77" s="59"/>
      <c r="P77" s="75">
        <f>+'P2 Presupuesto Aprobado-Ejec '!P77</f>
        <v>0</v>
      </c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67">
        <f>+'P2 Presupuesto Aprobado-Ejec '!K78</f>
        <v>0</v>
      </c>
      <c r="L78" s="59"/>
      <c r="M78" s="59"/>
      <c r="N78" s="59"/>
      <c r="O78" s="59"/>
      <c r="P78" s="75">
        <f>+'P2 Presupuesto Aprobado-Ejec '!P78</f>
        <v>0</v>
      </c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67">
        <f>+'P2 Presupuesto Aprobado-Ejec '!K79</f>
        <v>0</v>
      </c>
      <c r="L79" s="59"/>
      <c r="M79" s="59"/>
      <c r="N79" s="59"/>
      <c r="O79" s="59"/>
      <c r="P79" s="75">
        <f>+'P2 Presupuesto Aprobado-Ejec '!P79</f>
        <v>0</v>
      </c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67">
        <f>+'P2 Presupuesto Aprobado-Ejec '!K80</f>
        <v>0</v>
      </c>
      <c r="L80" s="59"/>
      <c r="M80" s="59"/>
      <c r="N80" s="59"/>
      <c r="O80" s="59"/>
      <c r="P80" s="75">
        <f>+'P2 Presupuesto Aprobado-Ejec '!P80</f>
        <v>0</v>
      </c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67">
        <f>+'P2 Presupuesto Aprobado-Ejec '!K81</f>
        <v>0</v>
      </c>
      <c r="L81" s="59"/>
      <c r="M81" s="59"/>
      <c r="N81" s="59"/>
      <c r="O81" s="59"/>
      <c r="P81" s="75">
        <f>+'P2 Presupuesto Aprobado-Ejec '!P81</f>
        <v>0</v>
      </c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67">
        <f>+'P2 Presupuesto Aprobado-Ejec '!K82</f>
        <v>0</v>
      </c>
      <c r="L82" s="59"/>
      <c r="M82" s="59"/>
      <c r="N82" s="59"/>
      <c r="O82" s="59"/>
      <c r="P82" s="75">
        <f>+'P2 Presupuesto Aprobado-Ejec '!P82</f>
        <v>0</v>
      </c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67">
        <f>+'P2 Presupuesto Aprobado-Ejec '!K83</f>
        <v>0</v>
      </c>
      <c r="L83" s="59"/>
      <c r="M83" s="59"/>
      <c r="N83" s="59"/>
      <c r="O83" s="59"/>
      <c r="P83" s="75">
        <f>+'P2 Presupuesto Aprobado-Ejec '!P83</f>
        <v>0</v>
      </c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67">
        <f>+'P2 Presupuesto Aprobado-Ejec '!K84</f>
        <v>0</v>
      </c>
      <c r="L84" s="59"/>
      <c r="M84" s="59"/>
      <c r="N84" s="59"/>
      <c r="O84" s="59"/>
      <c r="P84" s="75">
        <f>+'P2 Presupuesto Aprobado-Ejec '!P84</f>
        <v>0</v>
      </c>
      <c r="Q84" s="64">
        <f t="shared" si="9"/>
        <v>0</v>
      </c>
    </row>
    <row r="85" spans="2:18" s="71" customFormat="1" ht="24.95" customHeight="1" x14ac:dyDescent="0.25">
      <c r="B85" s="68" t="s">
        <v>32</v>
      </c>
      <c r="C85" s="69">
        <f>C12+C18+C28+C54</f>
        <v>836669483</v>
      </c>
      <c r="D85" s="44">
        <f>D54+D28+D18+D12+D64+D38</f>
        <v>922692675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O85" si="10">J12+J18+J28+J38+J47+J54+J64+J69+J72+J76</f>
        <v>63491126.640000008</v>
      </c>
      <c r="K85" s="56">
        <f>K12+K18+K28+K38+K47+K54+K64+K69+K72+K76</f>
        <v>59377125.539999999</v>
      </c>
      <c r="L85" s="56">
        <f t="shared" si="10"/>
        <v>56366407.129999995</v>
      </c>
      <c r="M85" s="56">
        <f t="shared" si="10"/>
        <v>59562190.340000004</v>
      </c>
      <c r="N85" s="56">
        <f t="shared" si="10"/>
        <v>62138019.190000005</v>
      </c>
      <c r="O85" s="56">
        <f t="shared" si="10"/>
        <v>128299587.91999997</v>
      </c>
      <c r="P85" s="56">
        <f>P12+P18+P28+P38+P47+P54+P64+P69+P72+P76</f>
        <v>73905309.029999986</v>
      </c>
      <c r="Q85" s="70">
        <f>Q12+Q18+Q28+Q54</f>
        <v>814213312.26000011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38" t="s">
        <v>68</v>
      </c>
      <c r="N92" s="138"/>
      <c r="O92" s="138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18" t="s">
        <v>69</v>
      </c>
      <c r="N94" s="118"/>
      <c r="O94" s="118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38" t="s">
        <v>75</v>
      </c>
      <c r="N95" s="138"/>
      <c r="O95" s="138"/>
      <c r="P95" s="104"/>
      <c r="Q95" s="73"/>
      <c r="R95" s="73"/>
    </row>
    <row r="96" spans="2:18" ht="15.75" x14ac:dyDescent="0.25">
      <c r="B96" s="93" t="s">
        <v>78</v>
      </c>
      <c r="C96" s="66"/>
      <c r="E96" s="138"/>
      <c r="F96" s="138"/>
      <c r="G96" s="138"/>
      <c r="H96" s="138"/>
      <c r="I96" s="73"/>
      <c r="J96" s="73"/>
      <c r="K96" s="73"/>
      <c r="L96" s="73"/>
      <c r="M96" s="138" t="s">
        <v>70</v>
      </c>
      <c r="N96" s="138"/>
      <c r="O96" s="138"/>
      <c r="P96" s="104"/>
      <c r="Q96" s="73"/>
      <c r="R96" s="73"/>
    </row>
    <row r="97" spans="2:10" ht="15.75" x14ac:dyDescent="0.25">
      <c r="C97" s="66"/>
      <c r="E97" s="138" t="s">
        <v>66</v>
      </c>
      <c r="F97" s="138"/>
      <c r="G97" s="138"/>
      <c r="H97" s="138"/>
      <c r="I97" s="138"/>
      <c r="J97" s="138"/>
    </row>
    <row r="98" spans="2:10" ht="29.25" customHeight="1" x14ac:dyDescent="0.25">
      <c r="C98" s="66"/>
    </row>
    <row r="99" spans="2:10" x14ac:dyDescent="0.25">
      <c r="E99" s="118" t="s">
        <v>65</v>
      </c>
      <c r="F99" s="118"/>
      <c r="G99" s="118"/>
      <c r="H99" s="118"/>
      <c r="I99" s="118"/>
      <c r="J99" s="118"/>
    </row>
    <row r="100" spans="2:10" ht="15.75" x14ac:dyDescent="0.25">
      <c r="B100" s="16"/>
      <c r="E100" s="138" t="s">
        <v>74</v>
      </c>
      <c r="F100" s="138"/>
      <c r="G100" s="138"/>
      <c r="H100" s="138"/>
      <c r="I100" s="138"/>
      <c r="J100" s="138"/>
    </row>
    <row r="101" spans="2:10" ht="15.75" x14ac:dyDescent="0.25">
      <c r="B101" s="16"/>
      <c r="C101" s="18"/>
      <c r="E101" s="138" t="s">
        <v>67</v>
      </c>
      <c r="F101" s="138"/>
      <c r="G101" s="138"/>
      <c r="H101" s="138"/>
      <c r="I101" s="138"/>
      <c r="J101" s="138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0.25" right="0.25" top="0.75" bottom="0.75" header="0.3" footer="0.3"/>
  <pageSetup paperSize="5" scale="4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2026-01-16T04:17:05Z</cp:lastPrinted>
  <dcterms:created xsi:type="dcterms:W3CDTF">2021-07-29T18:58:50Z</dcterms:created>
  <dcterms:modified xsi:type="dcterms:W3CDTF">2026-01-19T13:59:09Z</dcterms:modified>
</cp:coreProperties>
</file>