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samboy\Desktop\Noviembre 2025\"/>
    </mc:Choice>
  </mc:AlternateContent>
  <xr:revisionPtr revIDLastSave="0" documentId="8_{85610E55-4966-459A-9FDB-3BAC5271039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3" l="1"/>
  <c r="O57" i="3"/>
  <c r="O58" i="3"/>
  <c r="O59" i="3"/>
  <c r="O60" i="3"/>
  <c r="O61" i="3"/>
  <c r="O62" i="3"/>
  <c r="O55" i="3"/>
  <c r="F45" i="3"/>
  <c r="O30" i="3"/>
  <c r="O31" i="3"/>
  <c r="O33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Q36" i="2" l="1"/>
  <c r="Q37" i="2"/>
  <c r="N56" i="3" l="1"/>
  <c r="N57" i="3"/>
  <c r="N58" i="3"/>
  <c r="N59" i="3"/>
  <c r="N60" i="3"/>
  <c r="N61" i="3"/>
  <c r="N62" i="3"/>
  <c r="N63" i="3"/>
  <c r="N55" i="3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56" i="3" l="1"/>
  <c r="M57" i="3"/>
  <c r="M58" i="3"/>
  <c r="M59" i="3"/>
  <c r="M60" i="3"/>
  <c r="M61" i="3"/>
  <c r="M62" i="3"/>
  <c r="M63" i="3"/>
  <c r="M55" i="3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59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D13" i="2"/>
  <c r="E53" i="1"/>
  <c r="E27" i="1" l="1"/>
  <c r="L56" i="3" l="1"/>
  <c r="L57" i="3"/>
  <c r="L58" i="3"/>
  <c r="L59" i="3"/>
  <c r="L60" i="3"/>
  <c r="L61" i="3"/>
  <c r="L62" i="3"/>
  <c r="L63" i="3"/>
  <c r="L55" i="3"/>
  <c r="L30" i="3"/>
  <c r="L31" i="3"/>
  <c r="L32" i="3"/>
  <c r="L33" i="3"/>
  <c r="L34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Q62" i="3"/>
  <c r="D62" i="3"/>
  <c r="C62" i="3"/>
  <c r="Q61" i="3"/>
  <c r="D61" i="3"/>
  <c r="C61" i="3"/>
  <c r="Q60" i="3"/>
  <c r="D60" i="3"/>
  <c r="C60" i="3"/>
  <c r="Q59" i="3"/>
  <c r="D59" i="3"/>
  <c r="Q58" i="3"/>
  <c r="D58" i="3"/>
  <c r="C58" i="3"/>
  <c r="Q57" i="3"/>
  <c r="D57" i="3"/>
  <c r="C57" i="3"/>
  <c r="Q56" i="3"/>
  <c r="D56" i="3"/>
  <c r="C56" i="3"/>
  <c r="Q55" i="3"/>
  <c r="D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Q36" i="3"/>
  <c r="D36" i="3"/>
  <c r="C36" i="3"/>
  <c r="Q35" i="3"/>
  <c r="D35" i="3"/>
  <c r="Q34" i="3"/>
  <c r="D34" i="3"/>
  <c r="Q33" i="3"/>
  <c r="D33" i="3"/>
  <c r="Q32" i="3"/>
  <c r="D32" i="3"/>
  <c r="C32" i="3"/>
  <c r="Q31" i="3"/>
  <c r="D31" i="3"/>
  <c r="Q30" i="3"/>
  <c r="D30" i="3"/>
  <c r="C30" i="3"/>
  <c r="Q29" i="3"/>
  <c r="D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Q25" i="3"/>
  <c r="D25" i="3"/>
  <c r="Q24" i="3"/>
  <c r="D24" i="3"/>
  <c r="Q23" i="3"/>
  <c r="D23" i="3"/>
  <c r="Q22" i="3"/>
  <c r="D22" i="3"/>
  <c r="Q21" i="3"/>
  <c r="D21" i="3"/>
  <c r="Q20" i="3"/>
  <c r="D20" i="3"/>
  <c r="C20" i="3"/>
  <c r="Q19" i="3"/>
  <c r="D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Q16" i="3"/>
  <c r="D16" i="3"/>
  <c r="Q15" i="3"/>
  <c r="D15" i="3"/>
  <c r="Q14" i="3"/>
  <c r="D14" i="3"/>
  <c r="Q13" i="3"/>
  <c r="D13" i="3"/>
  <c r="P12" i="3"/>
  <c r="P85" i="3" s="1"/>
  <c r="O12" i="3"/>
  <c r="N12" i="3"/>
  <c r="M12" i="3"/>
  <c r="L12" i="3"/>
  <c r="K12" i="3"/>
  <c r="J12" i="3"/>
  <c r="I12" i="3"/>
  <c r="G12" i="3"/>
  <c r="F12" i="3"/>
  <c r="E12" i="3"/>
  <c r="F85" i="3" l="1"/>
  <c r="O85" i="3"/>
  <c r="N85" i="3"/>
  <c r="K85" i="3"/>
  <c r="I85" i="3"/>
  <c r="Q54" i="3"/>
  <c r="J85" i="3"/>
  <c r="E85" i="3"/>
  <c r="D54" i="3"/>
  <c r="D12" i="3"/>
  <c r="H85" i="3"/>
  <c r="L85" i="3"/>
  <c r="M85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29" i="2"/>
  <c r="N85" i="2" l="1"/>
  <c r="Q85" i="3"/>
  <c r="K85" i="2"/>
  <c r="F85" i="2"/>
  <c r="D85" i="3"/>
  <c r="Q28" i="2"/>
  <c r="C62" i="2"/>
  <c r="C61" i="2"/>
  <c r="C60" i="2"/>
  <c r="C59" i="2"/>
  <c r="C57" i="2"/>
  <c r="C56" i="2"/>
  <c r="C55" i="2"/>
  <c r="C37" i="2"/>
  <c r="C36" i="2"/>
  <c r="C32" i="2"/>
  <c r="C30" i="2"/>
  <c r="C27" i="2"/>
  <c r="C26" i="2"/>
  <c r="C24" i="2"/>
  <c r="C21" i="2"/>
  <c r="C20" i="2"/>
  <c r="C14" i="2"/>
  <c r="C13" i="2"/>
  <c r="D33" i="1"/>
  <c r="C34" i="3" s="1"/>
  <c r="D62" i="1"/>
  <c r="C63" i="3" s="1"/>
  <c r="D58" i="1"/>
  <c r="C59" i="3" s="1"/>
  <c r="D54" i="1"/>
  <c r="C55" i="3" s="1"/>
  <c r="D36" i="1"/>
  <c r="C37" i="3" s="1"/>
  <c r="D34" i="1"/>
  <c r="C35" i="3" s="1"/>
  <c r="D32" i="1"/>
  <c r="C33" i="3" s="1"/>
  <c r="D30" i="1"/>
  <c r="C31" i="3" s="1"/>
  <c r="D28" i="1"/>
  <c r="C29" i="3" s="1"/>
  <c r="C28" i="3" s="1"/>
  <c r="D25" i="1"/>
  <c r="C26" i="3" s="1"/>
  <c r="D24" i="1"/>
  <c r="C25" i="3" s="1"/>
  <c r="D23" i="1"/>
  <c r="C24" i="3" s="1"/>
  <c r="D22" i="1"/>
  <c r="C23" i="3" s="1"/>
  <c r="D21" i="1"/>
  <c r="C22" i="3" s="1"/>
  <c r="D20" i="1"/>
  <c r="C21" i="3" s="1"/>
  <c r="D18" i="1"/>
  <c r="C19" i="3" s="1"/>
  <c r="C18" i="3" s="1"/>
  <c r="D16" i="1"/>
  <c r="C17" i="3" s="1"/>
  <c r="D15" i="1"/>
  <c r="C16" i="3" s="1"/>
  <c r="D14" i="1"/>
  <c r="C15" i="3" s="1"/>
  <c r="D13" i="1"/>
  <c r="C14" i="3" s="1"/>
  <c r="D12" i="1"/>
  <c r="C13" i="3" s="1"/>
  <c r="C23" i="2" l="1"/>
  <c r="C29" i="2"/>
  <c r="C63" i="2"/>
  <c r="C12" i="3"/>
  <c r="C15" i="2"/>
  <c r="C12" i="2" s="1"/>
  <c r="C33" i="2"/>
  <c r="D27" i="1"/>
  <c r="C16" i="2"/>
  <c r="C25" i="2"/>
  <c r="C34" i="2"/>
  <c r="C17" i="2"/>
  <c r="C35" i="2"/>
  <c r="C22" i="2"/>
  <c r="C31" i="2"/>
  <c r="C28" i="2" s="1"/>
  <c r="C54" i="3"/>
  <c r="C19" i="2"/>
  <c r="C18" i="2" s="1"/>
  <c r="C54" i="2"/>
  <c r="C85" i="3" l="1"/>
  <c r="C85" i="2"/>
  <c r="D38" i="2"/>
  <c r="O38" i="2" l="1"/>
  <c r="O85" i="2" s="1"/>
  <c r="D64" i="2" l="1"/>
  <c r="E63" i="1"/>
  <c r="Q13" i="2" l="1"/>
  <c r="E11" i="1" l="1"/>
  <c r="E17" i="1"/>
  <c r="E84" i="1" s="1"/>
  <c r="D54" i="2" l="1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 s="1"/>
  <c r="H85" i="2"/>
  <c r="G85" i="2" l="1"/>
  <c r="D53" i="1" l="1"/>
  <c r="P85" i="2" l="1"/>
  <c r="M85" i="2" l="1"/>
  <c r="L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<sst xmlns="http://schemas.openxmlformats.org/spreadsheetml/2006/main" count="448" uniqueCount="221">
  <si>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</si>
  <si>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</si>
  <si>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</si>
  <si>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</si>
  <si>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</si>
  <si>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</si>
  <si>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</si>
  <si>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</si>
  <si>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</si>
  <si>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</si>
  <si>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</si>
  <si>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</si>
  <si>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</si>
  <si>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</si>
  <si>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</si>
  <si>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</si>
  <si>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</si>
  <si>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</si>
  <si>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</si>
  <si>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</si>
  <si>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</si>
  <si>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</si>
  <si>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</si>
  <si>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</si>
  <si>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</si>
  <si>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</si>
  <si>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</si>
  <si>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</si>
  <si>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</si>
  <si>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</si>
  <si>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</si>
  <si>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</si>
  <si>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</si>
  <si>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</si>
  <si>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</si>
  <si>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</si>
  <si>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</si>
  <si>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</si>
  <si>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</si>
  <si>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</si>
  <si>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</si>
  <si>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</si>
  <si>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</si>
  <si>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</si>
  <si>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</si>
  <si>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</si>
  <si>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</si>
  <si>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</si>
  <si>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</si>
  <si>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</si>
  <si>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</si>
  <si>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</si>
  <si>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</si>
  <si>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</si>
  <si>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</si>
  <si>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</si>
  <si>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</si>
  <si>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</si>
  <si>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</si>
  <si>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</si>
  <si>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</si>
  <si>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</si>
  <si>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</si>
  <si>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</si>
  <si>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</si>
  <si>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</si>
  <si>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</si>
  <si>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</si>
  <si>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</si>
  <si>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</si>
  <si>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</si>
  <si>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</si>
  <si>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</si>
  <si>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</si>
  <si>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</si>
  <si>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</si>
  <si>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</si>
  <si>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</si>
  <si>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</si>
  <si>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</si>
  <si>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</si>
  <si>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</si>
  <si>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</si>
  <si>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</si>
  <si>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</si>
  <si>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</si>
  <si>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</si>
  <si>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</si>
  <si>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</si>
  <si>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</si>
  <si>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</si>
  <si>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</si>
  <si>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</si>
  <si>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</si>
  <si>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</si>
  <si>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</si>
  <si>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</si>
  <si>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</si>
  <si>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</si>
  <si>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</si>
  <si>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</si>
  <si>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</si>
  <si>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</si>
  <si>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</si>
  <si>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</si>
  <si>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</si>
  <si>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</si>
  <si>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</si>
  <si>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</si>
  <si>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</si>
  <si>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</si>
  <si>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</si>
  <si>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</si>
  <si>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</si>
  <si>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</si>
  <si>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</si>
  <si>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</si>
  <si>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</si>
  <si>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</si>
  <si>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</si>
  <si>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</si>
  <si>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</si>
  <si>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</si>
  <si>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</si>
  <si>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</si>
  <si>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</si>
  <si>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</si>
  <si>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</si>
  <si>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</si>
  <si>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</si>
  <si>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</si>
  <si>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</si>
  <si>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</si>
  <si>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</si>
  <si>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</si>
  <si>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</si>
  <si>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</si>
  <si>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</si>
  <si>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</si>
  <si>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</si>
  <si>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</si>
  <si>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</si>
  <si>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</si>
  <si>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</si>
  <si>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</si>
  <si>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</si>
  <si>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</si>
  <si>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</si>
  <si>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</si>
  <si>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</si>
  <si>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</si>
  <si>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</si>
  <si>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</si>
  <si>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</si>
  <si>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</si>
  <si>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</si>
  <si>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</si>
  <si>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</si>
  <si>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</si>
  <si>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</si>
  <si>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</si>
  <si>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</si>
  <si>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</si>
  <si>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</si>
  <si>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</si>
  <si>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</si>
  <si>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</si>
  <si>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</si>
  <si>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</si>
  <si>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</si>
  <si>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</si>
  <si>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</si>
  <si>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</si>
  <si>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</si>
  <si>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</si>
  <si>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</si>
  <si>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</si>
  <si>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</si>
  <si>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</si>
  <si>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</si>
  <si>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</si>
  <si>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</si>
  <si>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</si>
  <si>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</si>
  <si>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</si>
  <si>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</si>
  <si>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</si>
  <si>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</si>
  <si>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</si>
  <si>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</si>
  <si>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</si>
  <si>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</si>
  <si>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</si>
  <si>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</si>
  <si>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</si>
  <si>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</si>
  <si>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</si>
  <si>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</si>
  <si>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</si>
  <si>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</si>
  <si>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</si>
  <si>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</si>
  <si>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</si>
  <si>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</si>
  <si>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</si>
  <si>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</si>
  <si>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</si>
  <si>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</si>
  <si>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</si>
  <si>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</si>
  <si>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</si>
  <si>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>NOVIEMBRE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</si>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</sst>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/>
    <xf numFmtId="0" fontId="2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11" fillId="0" borderId="0" xfId="0" applyFont="1" applyAlignment="1">
      <alignment vertical="center"/>
    </xf>
    <xf numFmtId="0" fontId="3" fillId="0" borderId="0" xfId="0" applyFont="1"/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164" fontId="0" fillId="0" borderId="0" xfId="1" applyFont="1" applyBorder="1"/>
    <xf numFmtId="164" fontId="0" fillId="0" borderId="0" xfId="0" applyNumberFormat="1" applyAlignment="1">
      <alignment horizontal="right"/>
    </xf>
    <xf numFmtId="0" fontId="10" fillId="4" borderId="0" xfId="0" applyFont="1" applyFill="1" applyAlignment="1">
      <alignment vertical="center"/>
    </xf>
    <xf numFmtId="164" fontId="9" fillId="0" borderId="0" xfId="0" applyNumberFormat="1" applyFont="1"/>
    <xf numFmtId="39" fontId="9" fillId="0" borderId="0" xfId="0" applyNumberFormat="1" applyFont="1"/>
    <xf numFmtId="0" fontId="8" fillId="0" borderId="0" xfId="0" applyFont="1"/>
    <xf numFmtId="39" fontId="0" fillId="3" borderId="0" xfId="0" applyNumberFormat="1" applyFill="1"/>
    <xf numFmtId="167" fontId="0" fillId="0" borderId="0" xfId="0" applyNumberFormat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0" fontId="0" fillId="3" borderId="0" xfId="0" applyFill="1" applyAlignment="1">
      <alignment horizontal="left" indent="2"/>
    </xf>
    <xf numFmtId="39" fontId="6" fillId="3" borderId="0" xfId="0" applyNumberFormat="1" applyFont="1" applyFill="1"/>
    <xf numFmtId="165" fontId="6" fillId="3" borderId="0" xfId="0" applyNumberFormat="1" applyFont="1" applyFill="1"/>
    <xf numFmtId="39" fontId="12" fillId="3" borderId="0" xfId="0" applyNumberFormat="1" applyFont="1" applyFill="1"/>
    <xf numFmtId="164" fontId="6" fillId="3" borderId="0" xfId="0" applyNumberFormat="1" applyFont="1" applyFill="1"/>
    <xf numFmtId="166" fontId="12" fillId="3" borderId="0" xfId="0" applyNumberFormat="1" applyFont="1" applyFill="1"/>
    <xf numFmtId="164" fontId="0" fillId="3" borderId="0" xfId="0" applyNumberFormat="1" applyFill="1"/>
    <xf numFmtId="168" fontId="0" fillId="0" borderId="0" xfId="0" applyNumberFormat="1"/>
    <xf numFmtId="4" fontId="3" fillId="0" borderId="0" xfId="0" applyNumberFormat="1" applyFont="1"/>
    <xf numFmtId="0" fontId="0" fillId="0" borderId="6" xfId="0" applyBorder="1" applyAlignment="1">
      <alignment vertical="center"/>
    </xf>
    <xf numFmtId="4" fontId="6" fillId="0" borderId="0" xfId="0" applyNumberFormat="1" applyFont="1"/>
    <xf numFmtId="164" fontId="0" fillId="0" borderId="0" xfId="1" applyFont="1"/>
    <xf numFmtId="164" fontId="3" fillId="0" borderId="0" xfId="1" applyFont="1" applyFill="1"/>
    <xf numFmtId="0" fontId="10" fillId="3" borderId="0" xfId="0" applyFont="1" applyFill="1" applyAlignment="1">
      <alignment vertical="center"/>
    </xf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13"/>
  <sheetViews>
    <sheetView showGridLines="0" view="pageBreakPreview" topLeftCell="A29" zoomScale="80" zoomScaleNormal="98" workbookViewId="0">
      <selection activeCell="E85" sqref="E85"/>
    </sheetView>
  </sheetViews>
  <sheetFormatPr baseColWidth="10" defaultColWidth="11.453125" defaultRowHeight="14.5" x14ac:dyDescent="0.35"/>
  <cols>
    <col min="1" max="2" width="8.1796875" customWidth="1"/>
    <col min="3" max="3" width="99.26953125" customWidth="1"/>
    <col min="4" max="4" width="16.54296875" style="8" customWidth="1"/>
    <col min="5" max="5" width="16.81640625" customWidth="1"/>
    <col min="6" max="6" width="15.1796875" bestFit="1" customWidth="1"/>
    <col min="8" max="8" width="13.26953125" style="8" customWidth="1"/>
  </cols>
  <sheetData>
    <row r="2" spans="1:16" ht="28.5" customHeight="1" x14ac:dyDescent="0.35">
      <c r="C2" s="87"/>
      <c r="D2" s="88"/>
      <c r="E2" s="88"/>
      <c r="F2" s="2"/>
      <c r="G2" s="2"/>
      <c r="H2" s="14"/>
      <c r="I2" s="2"/>
      <c r="J2" s="2"/>
      <c r="K2" s="2"/>
      <c r="L2" s="2"/>
      <c r="M2" s="2"/>
      <c r="N2" s="2"/>
      <c r="O2" s="2"/>
      <c r="P2" s="2"/>
    </row>
    <row r="3" spans="1:16" ht="21" customHeight="1" x14ac:dyDescent="0.35">
      <c r="C3" s="85" t="s">
        <v>64</v>
      </c>
      <c r="D3" s="86"/>
      <c r="E3" s="86"/>
      <c r="F3" s="3"/>
      <c r="G3" s="3"/>
      <c r="H3" s="15"/>
      <c r="I3" s="3"/>
      <c r="J3" s="3"/>
      <c r="K3" s="3"/>
      <c r="L3" s="3"/>
      <c r="M3" s="3"/>
      <c r="N3" s="3"/>
      <c r="O3" s="3"/>
      <c r="P3" s="3"/>
    </row>
    <row r="4" spans="1:16" ht="15.5" x14ac:dyDescent="0.35">
      <c r="C4" s="96">
        <v>2025</v>
      </c>
      <c r="D4" s="97"/>
      <c r="E4" s="97"/>
      <c r="F4" s="4"/>
      <c r="G4" s="4"/>
      <c r="H4" s="16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35">
      <c r="C5" s="89" t="s">
        <v>44</v>
      </c>
      <c r="D5" s="90"/>
      <c r="E5" s="90"/>
      <c r="F5" s="5"/>
      <c r="G5" s="5"/>
      <c r="H5" s="17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35">
      <c r="A6" s="6"/>
      <c r="B6" s="6"/>
      <c r="C6" s="89" t="s">
        <v>45</v>
      </c>
      <c r="D6" s="90"/>
      <c r="E6" s="90"/>
      <c r="F6" s="6"/>
      <c r="G6" s="5"/>
      <c r="H6" s="17"/>
      <c r="I6" s="5"/>
      <c r="J6" s="5"/>
      <c r="K6" s="5"/>
      <c r="L6" s="5"/>
      <c r="M6" s="5"/>
      <c r="N6" s="5"/>
      <c r="O6" s="5"/>
      <c r="P6" s="5"/>
    </row>
    <row r="7" spans="1:16" x14ac:dyDescent="0.35">
      <c r="C7" s="98" t="s">
        <v>211</v>
      </c>
      <c r="D7" s="98"/>
      <c r="E7" s="98"/>
    </row>
    <row r="8" spans="1:16" ht="15" customHeight="1" x14ac:dyDescent="0.35">
      <c r="B8" s="71" t="s">
        <v>82</v>
      </c>
      <c r="C8" s="91" t="s">
        <v>34</v>
      </c>
      <c r="D8" s="92" t="s">
        <v>60</v>
      </c>
      <c r="E8" s="94" t="s">
        <v>59</v>
      </c>
      <c r="F8" s="1"/>
    </row>
    <row r="9" spans="1:16" ht="23.25" customHeight="1" x14ac:dyDescent="0.35">
      <c r="B9" s="72"/>
      <c r="C9" s="91"/>
      <c r="D9" s="93"/>
      <c r="E9" s="95"/>
      <c r="F9" s="1"/>
    </row>
    <row r="10" spans="1:16" ht="14.5" customHeight="1" x14ac:dyDescent="0.35">
      <c r="B10" s="73" t="s">
        <v>95</v>
      </c>
      <c r="C10" s="73"/>
      <c r="D10" s="29"/>
      <c r="E10" s="29"/>
      <c r="F10" s="1"/>
    </row>
    <row r="11" spans="1:16" ht="15.5" x14ac:dyDescent="0.35">
      <c r="B11" s="74" t="s">
        <v>1</v>
      </c>
      <c r="C11" s="74"/>
      <c r="D11" s="28">
        <f>D12+D13+D14+D15+D16</f>
        <v>692926483</v>
      </c>
      <c r="E11" s="28">
        <f>E12+E13+E14+E15+E16</f>
        <v>708980483.45000005</v>
      </c>
      <c r="F11" s="56"/>
      <c r="G11" s="44"/>
    </row>
    <row r="12" spans="1:16" ht="15.5" x14ac:dyDescent="0.35">
      <c r="B12" t="s">
        <v>83</v>
      </c>
      <c r="C12" s="26" t="s">
        <v>90</v>
      </c>
      <c r="D12" s="54">
        <f>21826763+40363838+1800000+5182551+1600000+520000+329783529+124658553+2400000+720000+30162713+2400000+780000</f>
        <v>562197947</v>
      </c>
      <c r="E12" s="45">
        <v>544186947</v>
      </c>
      <c r="F12" s="52"/>
      <c r="G12" s="44"/>
    </row>
    <row r="13" spans="1:16" ht="15.5" x14ac:dyDescent="0.35">
      <c r="B13" t="s">
        <v>84</v>
      </c>
      <c r="C13" s="26" t="s">
        <v>91</v>
      </c>
      <c r="D13" s="54">
        <f>1200000+100000+6600000+14400000+700000</f>
        <v>23000000</v>
      </c>
      <c r="E13" s="45">
        <v>17723000</v>
      </c>
      <c r="F13" s="1"/>
    </row>
    <row r="14" spans="1:16" ht="15.5" x14ac:dyDescent="0.35">
      <c r="B14" t="s">
        <v>85</v>
      </c>
      <c r="C14" s="26" t="s">
        <v>94</v>
      </c>
      <c r="D14" s="54">
        <f>960000+1440000</f>
        <v>2400000</v>
      </c>
      <c r="E14" s="45">
        <v>1800000</v>
      </c>
      <c r="F14" s="1"/>
    </row>
    <row r="15" spans="1:16" ht="15.5" x14ac:dyDescent="0.35">
      <c r="B15" t="s">
        <v>86</v>
      </c>
      <c r="C15" s="26" t="s">
        <v>92</v>
      </c>
      <c r="D15" s="54">
        <f>15000000+25000000</f>
        <v>40000000</v>
      </c>
      <c r="E15" s="45">
        <v>70792000.450000003</v>
      </c>
      <c r="F15" s="1"/>
    </row>
    <row r="16" spans="1:16" ht="15.5" x14ac:dyDescent="0.35">
      <c r="B16" t="s">
        <v>87</v>
      </c>
      <c r="C16" s="26" t="s">
        <v>93</v>
      </c>
      <c r="D16" s="54">
        <f>18175775+18201410+2819937+12117183+12134273+1879958</f>
        <v>65328536</v>
      </c>
      <c r="E16" s="45">
        <v>74478536</v>
      </c>
      <c r="F16" s="1"/>
    </row>
    <row r="17" spans="2:6" ht="15.5" x14ac:dyDescent="0.35">
      <c r="B17" s="75" t="s">
        <v>2</v>
      </c>
      <c r="C17" s="75"/>
      <c r="D17" s="28">
        <f>D18+D19+D20+D21+D22+D23+D24+D25+D26</f>
        <v>112033000</v>
      </c>
      <c r="E17" s="28">
        <f>+E18+E19+E20+E21+E22+E23+E24+E25+E26</f>
        <v>163735823.55000001</v>
      </c>
      <c r="F17" s="55"/>
    </row>
    <row r="18" spans="2:6" ht="15.5" x14ac:dyDescent="0.35">
      <c r="B18" t="s">
        <v>88</v>
      </c>
      <c r="C18" s="26" t="s">
        <v>103</v>
      </c>
      <c r="D18" s="54">
        <f>10000+1800000+1800000+1800000+15000+15000+1200000+1200000+1200000+10000+10000</f>
        <v>9060000</v>
      </c>
      <c r="E18" s="45">
        <v>10480000</v>
      </c>
      <c r="F18" s="54"/>
    </row>
    <row r="19" spans="2:6" ht="15.5" x14ac:dyDescent="0.35">
      <c r="B19" t="s">
        <v>89</v>
      </c>
      <c r="C19" s="26" t="s">
        <v>104</v>
      </c>
      <c r="D19" s="54">
        <v>2000000</v>
      </c>
      <c r="E19" s="45">
        <v>1500000</v>
      </c>
      <c r="F19" s="54"/>
    </row>
    <row r="20" spans="2:6" ht="15.5" x14ac:dyDescent="0.35">
      <c r="B20" t="s">
        <v>96</v>
      </c>
      <c r="C20" s="26" t="s">
        <v>105</v>
      </c>
      <c r="D20" s="54">
        <f>2500000+950000</f>
        <v>3450000</v>
      </c>
      <c r="E20" s="45">
        <v>2839800</v>
      </c>
      <c r="F20" s="54"/>
    </row>
    <row r="21" spans="2:6" ht="15.5" x14ac:dyDescent="0.35">
      <c r="B21" t="s">
        <v>97</v>
      </c>
      <c r="C21" s="26" t="s">
        <v>106</v>
      </c>
      <c r="D21" s="54">
        <f>25000000+15000000+15000+15000</f>
        <v>40030000</v>
      </c>
      <c r="E21" s="45">
        <v>36632000</v>
      </c>
      <c r="F21" s="54"/>
    </row>
    <row r="22" spans="2:6" ht="15.5" x14ac:dyDescent="0.35">
      <c r="B22" t="s">
        <v>98</v>
      </c>
      <c r="C22" s="26" t="s">
        <v>107</v>
      </c>
      <c r="D22" s="54">
        <f>3500000+2180000+1500000+320000+50000+3000+6000000</f>
        <v>13553000</v>
      </c>
      <c r="E22" s="45">
        <v>15164000</v>
      </c>
      <c r="F22" s="54"/>
    </row>
    <row r="23" spans="2:6" ht="15.5" x14ac:dyDescent="0.35">
      <c r="B23" t="s">
        <v>99</v>
      </c>
      <c r="C23" s="26" t="s">
        <v>108</v>
      </c>
      <c r="D23" s="54">
        <f>850000+2700000+14000000</f>
        <v>17550000</v>
      </c>
      <c r="E23" s="45">
        <v>15340000</v>
      </c>
      <c r="F23" s="54"/>
    </row>
    <row r="24" spans="2:6" ht="15.5" x14ac:dyDescent="0.35">
      <c r="B24" t="s">
        <v>100</v>
      </c>
      <c r="C24" s="26" t="s">
        <v>109</v>
      </c>
      <c r="D24" s="54">
        <f>5000000+15000+75000+50000+2300000+100000</f>
        <v>7540000</v>
      </c>
      <c r="E24" s="45">
        <v>54919232</v>
      </c>
      <c r="F24" s="54"/>
    </row>
    <row r="25" spans="2:6" ht="15.5" x14ac:dyDescent="0.35">
      <c r="B25" t="s">
        <v>101</v>
      </c>
      <c r="C25" s="26" t="s">
        <v>110</v>
      </c>
      <c r="D25" s="54">
        <f>100000+615000+6060000+2500000+700000+1500000+3275000+250000</f>
        <v>15000000</v>
      </c>
      <c r="E25" s="45">
        <v>23510791.550000001</v>
      </c>
      <c r="F25" s="54"/>
    </row>
    <row r="26" spans="2:6" ht="15.5" x14ac:dyDescent="0.35">
      <c r="B26" t="s">
        <v>102</v>
      </c>
      <c r="C26" s="26" t="s">
        <v>111</v>
      </c>
      <c r="D26" s="54">
        <v>3850000</v>
      </c>
      <c r="E26" s="45">
        <v>3350000</v>
      </c>
      <c r="F26" s="54"/>
    </row>
    <row r="27" spans="2:6" ht="15.5" x14ac:dyDescent="0.35">
      <c r="B27" s="75" t="s">
        <v>3</v>
      </c>
      <c r="C27" s="75"/>
      <c r="D27" s="28">
        <f>D28+D29+D30+D31+D32+D33+D34+D35+D36</f>
        <v>14460000</v>
      </c>
      <c r="E27" s="28">
        <f>+SUM(E28:E36)</f>
        <v>27520200</v>
      </c>
      <c r="F27" s="9"/>
    </row>
    <row r="28" spans="2:6" ht="15.5" x14ac:dyDescent="0.35">
      <c r="B28" t="s">
        <v>112</v>
      </c>
      <c r="C28" s="26" t="s">
        <v>121</v>
      </c>
      <c r="D28" s="54">
        <f>1200000+25000+350000+15000</f>
        <v>1590000</v>
      </c>
      <c r="E28" s="45">
        <v>2140000</v>
      </c>
    </row>
    <row r="29" spans="2:6" ht="15.5" x14ac:dyDescent="0.35">
      <c r="B29" t="s">
        <v>113</v>
      </c>
      <c r="C29" s="26" t="s">
        <v>122</v>
      </c>
      <c r="D29" s="54">
        <v>700000</v>
      </c>
      <c r="E29" s="45">
        <v>300000</v>
      </c>
    </row>
    <row r="30" spans="2:6" ht="15.5" x14ac:dyDescent="0.35">
      <c r="B30" t="s">
        <v>114</v>
      </c>
      <c r="C30" s="26" t="s">
        <v>123</v>
      </c>
      <c r="D30" s="54">
        <f>1400000+600000+500000+100000</f>
        <v>2600000</v>
      </c>
      <c r="E30" s="45">
        <v>2200000</v>
      </c>
    </row>
    <row r="31" spans="2:6" ht="15.5" x14ac:dyDescent="0.35">
      <c r="B31" t="s">
        <v>115</v>
      </c>
      <c r="C31" s="26" t="s">
        <v>124</v>
      </c>
      <c r="D31" s="54">
        <v>25000</v>
      </c>
      <c r="E31" s="45">
        <v>25000</v>
      </c>
    </row>
    <row r="32" spans="2:6" ht="15.5" x14ac:dyDescent="0.35">
      <c r="B32" t="s">
        <v>116</v>
      </c>
      <c r="C32" s="26" t="s">
        <v>125</v>
      </c>
      <c r="D32" s="54">
        <f>600000+15000+50000</f>
        <v>665000</v>
      </c>
      <c r="E32" s="45">
        <v>465000</v>
      </c>
    </row>
    <row r="33" spans="2:5" ht="15.5" x14ac:dyDescent="0.35">
      <c r="B33" t="s">
        <v>117</v>
      </c>
      <c r="C33" s="26" t="s">
        <v>126</v>
      </c>
      <c r="D33" s="54">
        <f>30000+75000+75000+75000+150000</f>
        <v>405000</v>
      </c>
      <c r="E33" s="45">
        <v>405000</v>
      </c>
    </row>
    <row r="34" spans="2:5" ht="15.5" x14ac:dyDescent="0.35">
      <c r="B34" t="s">
        <v>118</v>
      </c>
      <c r="C34" s="26" t="s">
        <v>127</v>
      </c>
      <c r="D34" s="54">
        <f>350000+1800000+10000+15000+40000+200000+50000+1300000</f>
        <v>3765000</v>
      </c>
      <c r="E34" s="45">
        <v>3615000</v>
      </c>
    </row>
    <row r="35" spans="2:5" ht="15.5" x14ac:dyDescent="0.35">
      <c r="B35" t="s">
        <v>119</v>
      </c>
      <c r="C35" s="26" t="s">
        <v>128</v>
      </c>
      <c r="D35" s="54"/>
    </row>
    <row r="36" spans="2:5" ht="15.5" x14ac:dyDescent="0.35">
      <c r="B36" t="s">
        <v>120</v>
      </c>
      <c r="C36" s="26" t="s">
        <v>129</v>
      </c>
      <c r="D36" s="54">
        <f>500000+3000000+50000+25000+500000+250000+60000+25000+300000</f>
        <v>4710000</v>
      </c>
      <c r="E36" s="45">
        <v>18370200</v>
      </c>
    </row>
    <row r="37" spans="2:5" ht="15.5" x14ac:dyDescent="0.35">
      <c r="B37" s="75" t="s">
        <v>4</v>
      </c>
      <c r="C37" s="75"/>
      <c r="D37" s="28"/>
      <c r="E37" s="69">
        <f>+SUM(E38:E52)</f>
        <v>15000</v>
      </c>
    </row>
    <row r="38" spans="2:5" ht="15.5" x14ac:dyDescent="0.35">
      <c r="B38" t="s">
        <v>130</v>
      </c>
      <c r="C38" s="26" t="s">
        <v>138</v>
      </c>
      <c r="D38" s="29"/>
      <c r="E38" s="54"/>
    </row>
    <row r="39" spans="2:5" ht="15.5" x14ac:dyDescent="0.35">
      <c r="B39" t="s">
        <v>131</v>
      </c>
      <c r="C39" s="26" t="s">
        <v>139</v>
      </c>
      <c r="D39" s="29"/>
      <c r="E39" s="54"/>
    </row>
    <row r="40" spans="2:5" ht="15.5" x14ac:dyDescent="0.35">
      <c r="B40" t="s">
        <v>132</v>
      </c>
      <c r="C40" s="26" t="s">
        <v>140</v>
      </c>
      <c r="D40" s="29"/>
      <c r="E40" s="54"/>
    </row>
    <row r="41" spans="2:5" ht="15.5" x14ac:dyDescent="0.35">
      <c r="B41" t="s">
        <v>133</v>
      </c>
      <c r="C41" s="26" t="s">
        <v>141</v>
      </c>
      <c r="D41" s="29"/>
      <c r="E41" s="54"/>
    </row>
    <row r="42" spans="2:5" ht="15.5" x14ac:dyDescent="0.35">
      <c r="B42" t="s">
        <v>134</v>
      </c>
      <c r="C42" s="26" t="s">
        <v>142</v>
      </c>
      <c r="D42" s="29"/>
      <c r="E42" s="54"/>
    </row>
    <row r="43" spans="2:5" ht="15.5" x14ac:dyDescent="0.35">
      <c r="B43" t="s">
        <v>135</v>
      </c>
      <c r="C43" s="26" t="s">
        <v>143</v>
      </c>
      <c r="D43" s="29"/>
      <c r="E43" s="29"/>
    </row>
    <row r="44" spans="2:5" ht="15.5" x14ac:dyDescent="0.35">
      <c r="B44" t="s">
        <v>136</v>
      </c>
      <c r="C44" s="26" t="s">
        <v>144</v>
      </c>
      <c r="D44" s="29"/>
      <c r="E44" s="34">
        <v>15000</v>
      </c>
    </row>
    <row r="45" spans="2:5" ht="15.5" x14ac:dyDescent="0.35">
      <c r="B45" t="s">
        <v>137</v>
      </c>
      <c r="C45" s="26" t="s">
        <v>145</v>
      </c>
      <c r="D45" s="29"/>
      <c r="E45" s="29"/>
    </row>
    <row r="46" spans="2:5" ht="15.5" x14ac:dyDescent="0.35">
      <c r="B46" s="75" t="s">
        <v>13</v>
      </c>
      <c r="C46" s="75"/>
      <c r="D46" s="28"/>
      <c r="E46" s="29"/>
    </row>
    <row r="47" spans="2:5" ht="15.5" x14ac:dyDescent="0.35">
      <c r="B47" t="s">
        <v>146</v>
      </c>
      <c r="C47" s="26" t="s">
        <v>152</v>
      </c>
      <c r="D47" s="29"/>
      <c r="E47" s="29"/>
    </row>
    <row r="48" spans="2:5" ht="15.5" x14ac:dyDescent="0.35">
      <c r="B48" t="s">
        <v>147</v>
      </c>
      <c r="C48" s="26" t="s">
        <v>156</v>
      </c>
      <c r="D48" s="29"/>
      <c r="E48" s="29"/>
    </row>
    <row r="49" spans="2:6" ht="15.5" x14ac:dyDescent="0.35">
      <c r="B49" t="s">
        <v>148</v>
      </c>
      <c r="C49" s="26" t="s">
        <v>153</v>
      </c>
      <c r="D49" s="29"/>
      <c r="E49" s="29"/>
    </row>
    <row r="50" spans="2:6" ht="15.5" x14ac:dyDescent="0.35">
      <c r="B50" t="s">
        <v>149</v>
      </c>
      <c r="C50" s="26" t="s">
        <v>157</v>
      </c>
      <c r="D50" s="29"/>
      <c r="E50" s="29"/>
    </row>
    <row r="51" spans="2:6" ht="15.5" x14ac:dyDescent="0.35">
      <c r="B51" t="s">
        <v>150</v>
      </c>
      <c r="C51" s="26" t="s">
        <v>154</v>
      </c>
      <c r="D51" s="29"/>
      <c r="E51" s="29"/>
    </row>
    <row r="52" spans="2:6" ht="15.5" x14ac:dyDescent="0.35">
      <c r="B52" t="s">
        <v>151</v>
      </c>
      <c r="C52" s="26" t="s">
        <v>155</v>
      </c>
      <c r="D52" s="29"/>
      <c r="E52" s="29"/>
    </row>
    <row r="53" spans="2:6" ht="15.5" x14ac:dyDescent="0.35">
      <c r="B53" s="75" t="s">
        <v>20</v>
      </c>
      <c r="C53" s="75"/>
      <c r="D53" s="35">
        <f>D54+D55+D56+D57+D58+D59+D60+D61+D62</f>
        <v>17250000</v>
      </c>
      <c r="E53" s="28">
        <f>+SUM(E54:E62)</f>
        <v>22456168</v>
      </c>
      <c r="F53" s="8"/>
    </row>
    <row r="54" spans="2:6" ht="15.5" x14ac:dyDescent="0.35">
      <c r="B54" t="s">
        <v>158</v>
      </c>
      <c r="C54" s="26" t="s">
        <v>175</v>
      </c>
      <c r="D54" s="54">
        <f>3000000+2000000+600000+50000</f>
        <v>5650000</v>
      </c>
      <c r="E54" s="45">
        <v>9250000</v>
      </c>
    </row>
    <row r="55" spans="2:6" ht="15.5" x14ac:dyDescent="0.35">
      <c r="B55" t="s">
        <v>159</v>
      </c>
      <c r="C55" s="26" t="s">
        <v>174</v>
      </c>
      <c r="D55" s="54">
        <v>250000</v>
      </c>
      <c r="E55" s="45">
        <v>250000</v>
      </c>
    </row>
    <row r="56" spans="2:6" ht="15.5" x14ac:dyDescent="0.35">
      <c r="B56" t="s">
        <v>160</v>
      </c>
      <c r="C56" s="26" t="s">
        <v>173</v>
      </c>
      <c r="D56" s="54"/>
      <c r="E56" s="54"/>
    </row>
    <row r="57" spans="2:6" ht="15.5" x14ac:dyDescent="0.35">
      <c r="B57" t="s">
        <v>161</v>
      </c>
      <c r="C57" s="26" t="s">
        <v>172</v>
      </c>
      <c r="D57" s="54">
        <v>4000000</v>
      </c>
      <c r="E57" s="45"/>
    </row>
    <row r="58" spans="2:6" ht="15.5" x14ac:dyDescent="0.35">
      <c r="B58" t="s">
        <v>162</v>
      </c>
      <c r="C58" s="26" t="s">
        <v>167</v>
      </c>
      <c r="D58" s="54">
        <f>300000+400000+1000000+500000+1000000+100000</f>
        <v>3300000</v>
      </c>
      <c r="E58" s="45">
        <v>2450000</v>
      </c>
    </row>
    <row r="59" spans="2:6" ht="15.5" x14ac:dyDescent="0.35">
      <c r="B59" t="s">
        <v>163</v>
      </c>
      <c r="C59" s="26" t="s">
        <v>168</v>
      </c>
      <c r="D59" s="54"/>
      <c r="E59" s="54">
        <v>50000</v>
      </c>
    </row>
    <row r="60" spans="2:6" ht="15.5" x14ac:dyDescent="0.35">
      <c r="B60" t="s">
        <v>164</v>
      </c>
      <c r="C60" s="26" t="s">
        <v>169</v>
      </c>
      <c r="D60" s="54"/>
      <c r="E60" s="54"/>
    </row>
    <row r="61" spans="2:6" ht="15.5" x14ac:dyDescent="0.35">
      <c r="B61" t="s">
        <v>165</v>
      </c>
      <c r="C61" s="26" t="s">
        <v>170</v>
      </c>
      <c r="D61" s="54">
        <v>800000</v>
      </c>
      <c r="E61" s="45"/>
    </row>
    <row r="62" spans="2:6" ht="15.5" x14ac:dyDescent="0.35">
      <c r="B62" t="s">
        <v>166</v>
      </c>
      <c r="C62" s="26" t="s">
        <v>171</v>
      </c>
      <c r="D62" s="54">
        <f>3000000+250000</f>
        <v>3250000</v>
      </c>
      <c r="E62" s="45">
        <v>10456168</v>
      </c>
    </row>
    <row r="63" spans="2:6" ht="15.5" x14ac:dyDescent="0.35">
      <c r="B63" s="75" t="s">
        <v>21</v>
      </c>
      <c r="C63" s="75"/>
      <c r="D63" s="28"/>
      <c r="E63" s="28">
        <f>SUM(E64)</f>
        <v>0</v>
      </c>
    </row>
    <row r="64" spans="2:6" ht="15.5" x14ac:dyDescent="0.35">
      <c r="B64" t="s">
        <v>176</v>
      </c>
      <c r="C64" s="26" t="s">
        <v>180</v>
      </c>
      <c r="D64" s="29"/>
      <c r="E64" s="45"/>
    </row>
    <row r="65" spans="2:5" ht="15.5" x14ac:dyDescent="0.35">
      <c r="B65" t="s">
        <v>177</v>
      </c>
      <c r="C65" s="26" t="s">
        <v>181</v>
      </c>
      <c r="D65" s="29"/>
      <c r="E65" s="29"/>
    </row>
    <row r="66" spans="2:5" ht="15.5" x14ac:dyDescent="0.35">
      <c r="B66" t="s">
        <v>178</v>
      </c>
      <c r="C66" s="26" t="s">
        <v>182</v>
      </c>
      <c r="D66" s="29"/>
      <c r="E66" s="29"/>
    </row>
    <row r="67" spans="2:5" ht="15.5" x14ac:dyDescent="0.35">
      <c r="B67" t="s">
        <v>179</v>
      </c>
      <c r="C67" s="26" t="s">
        <v>183</v>
      </c>
      <c r="D67" s="29"/>
      <c r="E67" s="29"/>
    </row>
    <row r="68" spans="2:5" ht="15.5" x14ac:dyDescent="0.35">
      <c r="B68" s="75" t="s">
        <v>26</v>
      </c>
      <c r="C68" s="75"/>
      <c r="D68" s="28"/>
      <c r="E68" s="29"/>
    </row>
    <row r="69" spans="2:5" ht="15.5" x14ac:dyDescent="0.35">
      <c r="B69" t="s">
        <v>184</v>
      </c>
      <c r="C69" s="26" t="s">
        <v>203</v>
      </c>
      <c r="D69" s="29"/>
      <c r="E69" s="29"/>
    </row>
    <row r="70" spans="2:5" ht="15.5" x14ac:dyDescent="0.35">
      <c r="B70" t="s">
        <v>185</v>
      </c>
      <c r="C70" s="26" t="s">
        <v>204</v>
      </c>
      <c r="D70" s="29"/>
      <c r="E70" s="29"/>
    </row>
    <row r="71" spans="2:5" ht="15.5" x14ac:dyDescent="0.35">
      <c r="B71" s="75" t="s">
        <v>29</v>
      </c>
      <c r="C71" s="75"/>
      <c r="D71" s="28"/>
      <c r="E71" s="29"/>
    </row>
    <row r="72" spans="2:5" ht="15.5" x14ac:dyDescent="0.35">
      <c r="B72" t="s">
        <v>186</v>
      </c>
      <c r="C72" s="26" t="s">
        <v>200</v>
      </c>
      <c r="D72" s="29"/>
      <c r="E72" s="29"/>
    </row>
    <row r="73" spans="2:5" ht="15.5" x14ac:dyDescent="0.35">
      <c r="B73" t="s">
        <v>187</v>
      </c>
      <c r="C73" s="26" t="s">
        <v>201</v>
      </c>
      <c r="D73" s="29"/>
      <c r="E73" s="29"/>
    </row>
    <row r="74" spans="2:5" ht="15.5" x14ac:dyDescent="0.35">
      <c r="B74" t="s">
        <v>188</v>
      </c>
      <c r="C74" s="26" t="s">
        <v>202</v>
      </c>
      <c r="D74" s="29"/>
      <c r="E74" s="29"/>
    </row>
    <row r="75" spans="2:5" ht="15.5" x14ac:dyDescent="0.35">
      <c r="B75" s="75" t="s">
        <v>35</v>
      </c>
      <c r="C75" s="75"/>
      <c r="D75" s="29"/>
      <c r="E75" s="29"/>
    </row>
    <row r="76" spans="2:5" ht="15.5" x14ac:dyDescent="0.35">
      <c r="C76" s="25" t="s">
        <v>36</v>
      </c>
      <c r="D76" s="28"/>
      <c r="E76" s="29"/>
    </row>
    <row r="77" spans="2:5" ht="15.5" x14ac:dyDescent="0.35">
      <c r="B77" t="s">
        <v>189</v>
      </c>
      <c r="C77" s="26" t="s">
        <v>195</v>
      </c>
      <c r="D77" s="29"/>
      <c r="E77" s="29"/>
    </row>
    <row r="78" spans="2:5" ht="15.5" x14ac:dyDescent="0.35">
      <c r="B78" t="s">
        <v>190</v>
      </c>
      <c r="C78" s="26" t="s">
        <v>199</v>
      </c>
      <c r="D78" s="29"/>
      <c r="E78" s="29"/>
    </row>
    <row r="79" spans="2:5" ht="15.5" x14ac:dyDescent="0.35">
      <c r="C79" s="25" t="s">
        <v>39</v>
      </c>
      <c r="D79" s="28"/>
      <c r="E79" s="29"/>
    </row>
    <row r="80" spans="2:5" ht="15.5" x14ac:dyDescent="0.35">
      <c r="B80" t="s">
        <v>191</v>
      </c>
      <c r="C80" s="26" t="s">
        <v>196</v>
      </c>
      <c r="D80" s="29"/>
      <c r="E80" s="29"/>
    </row>
    <row r="81" spans="1:18" ht="15.5" x14ac:dyDescent="0.35">
      <c r="B81" t="s">
        <v>192</v>
      </c>
      <c r="C81" s="26" t="s">
        <v>197</v>
      </c>
      <c r="D81" s="29"/>
      <c r="E81" s="29"/>
    </row>
    <row r="82" spans="1:18" ht="15.5" x14ac:dyDescent="0.35">
      <c r="C82" s="25" t="s">
        <v>42</v>
      </c>
      <c r="D82" s="28"/>
      <c r="E82" s="29"/>
    </row>
    <row r="83" spans="1:18" ht="15.5" x14ac:dyDescent="0.35">
      <c r="B83" t="s">
        <v>193</v>
      </c>
      <c r="C83" s="26" t="s">
        <v>198</v>
      </c>
      <c r="D83" s="29"/>
      <c r="E83" s="29"/>
    </row>
    <row r="84" spans="1:18" ht="15.5" x14ac:dyDescent="0.35">
      <c r="B84" t="s">
        <v>194</v>
      </c>
      <c r="C84" s="24" t="s">
        <v>74</v>
      </c>
      <c r="D84" s="30">
        <f>D11+D17+D27+D53</f>
        <v>836669483</v>
      </c>
      <c r="E84" s="30">
        <f>E53+E27+E17+E11+E64+E37</f>
        <v>922707675</v>
      </c>
      <c r="F84" s="44"/>
    </row>
    <row r="85" spans="1:18" ht="15.5" x14ac:dyDescent="0.35">
      <c r="C85" s="27"/>
      <c r="D85" s="31"/>
      <c r="E85" s="22"/>
      <c r="F85" s="8"/>
    </row>
    <row r="86" spans="1:18" ht="15.5" x14ac:dyDescent="0.35">
      <c r="C86" s="38"/>
      <c r="D86" s="31"/>
      <c r="E86" s="22"/>
    </row>
    <row r="87" spans="1:18" ht="15.5" x14ac:dyDescent="0.35">
      <c r="C87" s="38"/>
      <c r="D87" s="31"/>
      <c r="E87" s="22"/>
    </row>
    <row r="88" spans="1:18" ht="15.5" x14ac:dyDescent="0.35">
      <c r="C88" s="38"/>
      <c r="D88" s="31"/>
      <c r="E88" s="22"/>
    </row>
    <row r="89" spans="1:18" ht="15.5" x14ac:dyDescent="0.35">
      <c r="C89" s="38"/>
      <c r="D89" s="31"/>
      <c r="E89" s="22"/>
    </row>
    <row r="90" spans="1:18" ht="15.5" x14ac:dyDescent="0.35">
      <c r="C90" s="38"/>
      <c r="D90" s="31"/>
      <c r="E90" s="22"/>
    </row>
    <row r="91" spans="1:18" x14ac:dyDescent="0.35">
      <c r="C91" s="23"/>
      <c r="D91" s="9"/>
      <c r="E91" s="9"/>
    </row>
    <row r="93" spans="1:18" ht="15.75" customHeight="1" x14ac:dyDescent="0.35">
      <c r="A93" s="84" t="s">
        <v>65</v>
      </c>
      <c r="B93" s="84"/>
      <c r="C93" s="84"/>
      <c r="H93" s="39"/>
      <c r="I93" s="76"/>
      <c r="J93" s="76"/>
      <c r="K93" s="76"/>
      <c r="L93" s="76"/>
      <c r="M93" s="10"/>
      <c r="N93" s="10"/>
      <c r="O93" s="10"/>
      <c r="P93" s="10"/>
      <c r="Q93" s="12"/>
      <c r="R93" s="10"/>
    </row>
    <row r="94" spans="1:18" ht="27.75" customHeight="1" x14ac:dyDescent="0.35">
      <c r="A94" s="20"/>
      <c r="B94" s="20"/>
      <c r="C94" s="20"/>
      <c r="H94"/>
      <c r="N94" s="13"/>
      <c r="O94" s="13"/>
      <c r="P94" s="13"/>
      <c r="Q94" s="13"/>
    </row>
    <row r="95" spans="1:18" ht="15" customHeight="1" x14ac:dyDescent="0.35">
      <c r="A95" s="77" t="s">
        <v>66</v>
      </c>
      <c r="B95" s="77"/>
      <c r="C95" s="77"/>
      <c r="H95"/>
      <c r="I95" s="77" t="s">
        <v>73</v>
      </c>
      <c r="J95" s="77"/>
      <c r="K95" s="77"/>
      <c r="L95" s="77"/>
      <c r="Q95" s="13"/>
    </row>
    <row r="96" spans="1:18" ht="15.75" customHeight="1" x14ac:dyDescent="0.35">
      <c r="A96" s="76" t="s">
        <v>78</v>
      </c>
      <c r="B96" s="76"/>
      <c r="C96" s="76"/>
      <c r="H96"/>
      <c r="I96" s="76" t="s">
        <v>77</v>
      </c>
      <c r="J96" s="76"/>
      <c r="K96" s="76"/>
      <c r="L96" s="76"/>
      <c r="M96" s="10"/>
      <c r="N96" s="10"/>
      <c r="O96" s="10"/>
      <c r="P96" s="12"/>
      <c r="Q96" s="12"/>
      <c r="R96" s="10"/>
    </row>
    <row r="97" spans="1:18" ht="15.5" x14ac:dyDescent="0.35">
      <c r="A97" s="76" t="s">
        <v>79</v>
      </c>
      <c r="B97" s="76"/>
      <c r="C97" s="76"/>
      <c r="E97" s="76"/>
      <c r="F97" s="76"/>
      <c r="G97" s="76"/>
      <c r="H97" s="76"/>
      <c r="I97" s="76" t="s">
        <v>71</v>
      </c>
      <c r="J97" s="76"/>
      <c r="K97" s="76"/>
      <c r="L97" s="76"/>
      <c r="M97" s="10"/>
      <c r="N97" s="10"/>
      <c r="O97" s="10"/>
      <c r="P97" s="12"/>
      <c r="Q97" s="12"/>
      <c r="R97" s="10"/>
    </row>
    <row r="98" spans="1:18" ht="15.5" x14ac:dyDescent="0.35">
      <c r="C98" s="13"/>
      <c r="D98" s="32" t="s">
        <v>67</v>
      </c>
      <c r="E98" s="12"/>
      <c r="F98" s="12"/>
      <c r="G98" s="12"/>
      <c r="H98" s="18"/>
    </row>
    <row r="99" spans="1:18" x14ac:dyDescent="0.35">
      <c r="C99" s="13"/>
      <c r="D99" s="33"/>
      <c r="E99" s="13"/>
      <c r="F99" s="13"/>
      <c r="G99" s="13"/>
      <c r="H99" s="19"/>
    </row>
    <row r="100" spans="1:18" x14ac:dyDescent="0.35">
      <c r="C100" s="13"/>
      <c r="D100" s="33" t="s">
        <v>72</v>
      </c>
      <c r="E100" s="13"/>
      <c r="F100" s="13"/>
      <c r="G100" s="13"/>
      <c r="H100" s="19"/>
    </row>
    <row r="101" spans="1:18" ht="15.5" x14ac:dyDescent="0.35">
      <c r="A101" s="11"/>
      <c r="B101" s="11"/>
      <c r="C101" s="13"/>
      <c r="D101" s="32" t="s">
        <v>75</v>
      </c>
      <c r="E101" s="12"/>
      <c r="F101" s="12"/>
      <c r="G101" s="12"/>
      <c r="H101" s="18"/>
    </row>
    <row r="102" spans="1:18" ht="15.5" x14ac:dyDescent="0.35">
      <c r="A102" s="11"/>
      <c r="B102" s="11"/>
      <c r="C102" s="13"/>
      <c r="D102" s="32" t="s">
        <v>68</v>
      </c>
      <c r="E102" s="12"/>
      <c r="F102" s="12"/>
      <c r="G102" s="12"/>
      <c r="H102" s="18"/>
    </row>
    <row r="103" spans="1:18" ht="15.5" x14ac:dyDescent="0.35">
      <c r="A103" s="11"/>
      <c r="B103" s="11"/>
      <c r="C103" s="13"/>
      <c r="D103" s="32"/>
      <c r="E103" s="12"/>
      <c r="F103" s="12"/>
      <c r="G103" s="12"/>
      <c r="H103" s="18"/>
    </row>
    <row r="104" spans="1:18" x14ac:dyDescent="0.35">
      <c r="E104" s="8"/>
    </row>
    <row r="105" spans="1:18" ht="78.75" customHeight="1" thickBot="1" x14ac:dyDescent="0.4">
      <c r="E105" s="8"/>
    </row>
    <row r="106" spans="1:18" ht="15" thickBot="1" x14ac:dyDescent="0.4">
      <c r="A106" s="7" t="s">
        <v>61</v>
      </c>
      <c r="B106" s="66"/>
      <c r="C106" s="21"/>
      <c r="E106" s="8"/>
    </row>
    <row r="107" spans="1:18" ht="27" customHeight="1" thickBot="1" x14ac:dyDescent="0.4">
      <c r="A107" s="78" t="s">
        <v>62</v>
      </c>
      <c r="B107" s="79"/>
      <c r="C107" s="80"/>
      <c r="E107" s="8"/>
      <c r="H107"/>
    </row>
    <row r="108" spans="1:18" ht="45" customHeight="1" thickBot="1" x14ac:dyDescent="0.4">
      <c r="A108" s="81" t="s">
        <v>63</v>
      </c>
      <c r="B108" s="82"/>
      <c r="C108" s="83"/>
      <c r="E108" s="8"/>
      <c r="H108"/>
    </row>
    <row r="109" spans="1:18" x14ac:dyDescent="0.35">
      <c r="E109" s="8"/>
    </row>
    <row r="110" spans="1:18" x14ac:dyDescent="0.35">
      <c r="E110" s="8"/>
    </row>
    <row r="111" spans="1:18" x14ac:dyDescent="0.35">
      <c r="E111" s="8"/>
    </row>
    <row r="112" spans="1:18" x14ac:dyDescent="0.35">
      <c r="E112" s="8"/>
    </row>
    <row r="113" spans="5:5" x14ac:dyDescent="0.35">
      <c r="E113" s="8"/>
    </row>
  </sheetData>
  <mergeCells count="32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8:C108"/>
    <mergeCell ref="A95:C95"/>
    <mergeCell ref="A93:C93"/>
    <mergeCell ref="A96:C96"/>
    <mergeCell ref="A97:C97"/>
    <mergeCell ref="E97:H97"/>
    <mergeCell ref="I95:L95"/>
    <mergeCell ref="I96:L96"/>
    <mergeCell ref="I97:L97"/>
    <mergeCell ref="A107:C10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3.937007874015748E-2" right="3.937007874015748E-2" top="0.35433070866141736" bottom="0.39370078740157483" header="0.31496062992125984" footer="0.31496062992125984"/>
  <pageSetup scale="3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103"/>
  <sheetViews>
    <sheetView showGridLines="0" topLeftCell="A57" zoomScale="90" zoomScaleNormal="90" zoomScaleSheetLayoutView="78" zoomScalePageLayoutView="33" workbookViewId="0">
      <selection activeCell="A86" sqref="A86"/>
    </sheetView>
  </sheetViews>
  <sheetFormatPr baseColWidth="10" defaultColWidth="11.453125" defaultRowHeight="14.5" x14ac:dyDescent="0.35"/>
  <cols>
    <col min="2" max="2" width="89.453125" customWidth="1"/>
    <col min="3" max="3" width="24.26953125" bestFit="1" customWidth="1"/>
    <col min="4" max="4" width="23.453125" bestFit="1" customWidth="1"/>
    <col min="5" max="5" width="16" bestFit="1" customWidth="1"/>
    <col min="6" max="6" width="14.54296875" customWidth="1"/>
    <col min="7" max="9" width="14.7265625" customWidth="1"/>
    <col min="10" max="10" width="16" customWidth="1"/>
    <col min="11" max="11" width="14.54296875" customWidth="1"/>
    <col min="12" max="12" width="14.7265625" customWidth="1"/>
    <col min="13" max="14" width="14.81640625" customWidth="1"/>
    <col min="15" max="15" width="15.26953125" bestFit="1" customWidth="1"/>
    <col min="16" max="16" width="15.453125" customWidth="1"/>
    <col min="17" max="17" width="15.81640625" customWidth="1"/>
    <col min="18" max="18" width="12.90625" bestFit="1" customWidth="1"/>
  </cols>
  <sheetData>
    <row r="3" spans="1:17" ht="28.5" customHeight="1" x14ac:dyDescent="0.3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customHeight="1" x14ac:dyDescent="0.35">
      <c r="A4" s="86" t="s">
        <v>64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ht="15.5" x14ac:dyDescent="0.35">
      <c r="A5" s="97" t="s">
        <v>80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5.75" customHeight="1" x14ac:dyDescent="0.35">
      <c r="A6" s="90" t="s">
        <v>81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ht="15.75" customHeight="1" x14ac:dyDescent="0.35">
      <c r="A7" s="90" t="s">
        <v>45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35">
      <c r="C8" s="45"/>
      <c r="D8" s="46"/>
      <c r="E8" s="45"/>
      <c r="H8" s="45"/>
      <c r="I8" s="46"/>
      <c r="J8" s="64"/>
    </row>
    <row r="9" spans="1:17" ht="25.5" customHeight="1" x14ac:dyDescent="0.35">
      <c r="A9" s="99" t="s">
        <v>82</v>
      </c>
      <c r="B9" s="99" t="s">
        <v>34</v>
      </c>
      <c r="C9" s="100" t="s">
        <v>60</v>
      </c>
      <c r="D9" s="100" t="s">
        <v>59</v>
      </c>
      <c r="E9" s="101" t="s">
        <v>210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x14ac:dyDescent="0.35">
      <c r="A10" s="99"/>
      <c r="B10" s="99"/>
      <c r="C10" s="100"/>
      <c r="D10" s="100"/>
      <c r="E10" s="40" t="s">
        <v>47</v>
      </c>
      <c r="F10" s="40" t="s">
        <v>48</v>
      </c>
      <c r="G10" s="40" t="s">
        <v>49</v>
      </c>
      <c r="H10" s="40" t="s">
        <v>50</v>
      </c>
      <c r="I10" s="40" t="s">
        <v>51</v>
      </c>
      <c r="J10" s="40" t="s">
        <v>52</v>
      </c>
      <c r="K10" s="40" t="s">
        <v>53</v>
      </c>
      <c r="L10" s="40" t="s">
        <v>54</v>
      </c>
      <c r="M10" s="40" t="s">
        <v>55</v>
      </c>
      <c r="N10" s="40" t="s">
        <v>56</v>
      </c>
      <c r="O10" s="40" t="s">
        <v>57</v>
      </c>
      <c r="P10" s="40" t="s">
        <v>58</v>
      </c>
      <c r="Q10" s="40" t="s">
        <v>46</v>
      </c>
    </row>
    <row r="11" spans="1:17" x14ac:dyDescent="0.35">
      <c r="B11" s="36" t="s">
        <v>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9" customFormat="1" x14ac:dyDescent="0.35">
      <c r="B12" s="41" t="s">
        <v>1</v>
      </c>
      <c r="C12" s="55">
        <f>+SUM(C13:C17)</f>
        <v>692926483</v>
      </c>
      <c r="D12" s="42">
        <f>+D13+D14+D15+D16+D17</f>
        <v>708980483.45000005</v>
      </c>
      <c r="E12" s="42">
        <f t="shared" ref="E12:P12" si="0">E13+E14+E15+E16+E17</f>
        <v>51498302.079999998</v>
      </c>
      <c r="F12" s="65">
        <f t="shared" si="0"/>
        <v>53845088.090000004</v>
      </c>
      <c r="G12" s="65">
        <f>G13+G14+G15+G16+G17</f>
        <v>54529615.989999995</v>
      </c>
      <c r="H12" s="65">
        <f>+SUM(H13:H17)</f>
        <v>51181036.390000001</v>
      </c>
      <c r="I12" s="65">
        <f t="shared" si="0"/>
        <v>52759420.219999999</v>
      </c>
      <c r="J12" s="65">
        <f t="shared" si="0"/>
        <v>49604111.920000009</v>
      </c>
      <c r="K12" s="65">
        <f t="shared" si="0"/>
        <v>52141228</v>
      </c>
      <c r="L12" s="65">
        <f t="shared" si="0"/>
        <v>48693758.709999993</v>
      </c>
      <c r="M12" s="65">
        <f t="shared" si="0"/>
        <v>51683922.050000004</v>
      </c>
      <c r="N12" s="65">
        <f t="shared" si="0"/>
        <v>52481250.190000005</v>
      </c>
      <c r="O12" s="65">
        <f t="shared" si="0"/>
        <v>121353191.04999998</v>
      </c>
      <c r="P12" s="65">
        <f t="shared" si="0"/>
        <v>0</v>
      </c>
      <c r="Q12" s="42">
        <f>Q13+Q14+Q15+Q16+Q17</f>
        <v>639770924.69000006</v>
      </c>
    </row>
    <row r="13" spans="1:17" ht="15.5" x14ac:dyDescent="0.35">
      <c r="A13" t="s">
        <v>83</v>
      </c>
      <c r="B13" s="43" t="s">
        <v>90</v>
      </c>
      <c r="C13" s="58">
        <f>+'P1 Presupuesto Aprobado'!D12</f>
        <v>562197947</v>
      </c>
      <c r="D13" s="29">
        <f>+'P1 Presupuesto Aprobado'!E12</f>
        <v>544186947</v>
      </c>
      <c r="E13" s="45">
        <v>42310583.380000003</v>
      </c>
      <c r="F13" s="45">
        <v>42333864.420000002</v>
      </c>
      <c r="G13" s="44">
        <v>42725656.329999998</v>
      </c>
      <c r="H13" s="45">
        <v>41389838.100000001</v>
      </c>
      <c r="I13" s="45">
        <v>41827076.43</v>
      </c>
      <c r="J13" s="45">
        <v>39513802.380000003</v>
      </c>
      <c r="K13" s="45">
        <v>40540331.289999999</v>
      </c>
      <c r="L13" s="45">
        <v>39559715.729999997</v>
      </c>
      <c r="M13" s="45">
        <v>41425166</v>
      </c>
      <c r="N13" s="45">
        <v>39431410.75</v>
      </c>
      <c r="O13" s="45">
        <v>80749360.989999995</v>
      </c>
      <c r="P13" s="44"/>
      <c r="Q13" s="44">
        <f>SUM(E13:P13)</f>
        <v>491806805.80000007</v>
      </c>
    </row>
    <row r="14" spans="1:17" ht="15.5" x14ac:dyDescent="0.35">
      <c r="A14" t="s">
        <v>84</v>
      </c>
      <c r="B14" s="43" t="s">
        <v>91</v>
      </c>
      <c r="C14" s="58">
        <f>+'P1 Presupuesto Aprobado'!D13</f>
        <v>23000000</v>
      </c>
      <c r="D14" s="29">
        <f>+'P1 Presupuesto Aprobado'!E13</f>
        <v>17723000</v>
      </c>
      <c r="E14" s="45">
        <v>1277823.6000000001</v>
      </c>
      <c r="F14" s="45">
        <v>2189133.7799999998</v>
      </c>
      <c r="G14" s="45">
        <v>1036970.23</v>
      </c>
      <c r="H14" s="45">
        <v>1228124.98</v>
      </c>
      <c r="I14" s="45">
        <v>1434758.88</v>
      </c>
      <c r="J14" s="45">
        <v>1345556.53</v>
      </c>
      <c r="K14" s="45">
        <v>1577433.56</v>
      </c>
      <c r="L14" s="45">
        <v>1247000</v>
      </c>
      <c r="M14" s="45">
        <v>1363517.49</v>
      </c>
      <c r="N14" s="45">
        <v>1367371.36</v>
      </c>
      <c r="O14" s="45">
        <v>1286000</v>
      </c>
      <c r="P14" s="44"/>
      <c r="Q14" s="44">
        <f>SUM(E14:P14)</f>
        <v>15353690.41</v>
      </c>
    </row>
    <row r="15" spans="1:17" ht="15.5" x14ac:dyDescent="0.35">
      <c r="A15" t="s">
        <v>85</v>
      </c>
      <c r="B15" s="43" t="s">
        <v>94</v>
      </c>
      <c r="C15" s="59">
        <f>+'P1 Presupuesto Aprobado'!D14</f>
        <v>2400000</v>
      </c>
      <c r="D15" s="29">
        <f>+'P1 Presupuesto Aprobado'!E14</f>
        <v>1800000</v>
      </c>
      <c r="E15" s="45">
        <v>135684.5</v>
      </c>
      <c r="F15" s="44">
        <v>135684.5</v>
      </c>
      <c r="G15" s="44">
        <v>135684.5</v>
      </c>
      <c r="H15" s="45">
        <v>135684.5</v>
      </c>
      <c r="I15" s="45">
        <v>135684.5</v>
      </c>
      <c r="J15" s="45">
        <v>135684.5</v>
      </c>
      <c r="K15" s="45">
        <v>135684.5</v>
      </c>
      <c r="L15" s="45">
        <v>126101.17</v>
      </c>
      <c r="M15" s="45">
        <v>123809.5</v>
      </c>
      <c r="N15" s="45">
        <v>116842.84</v>
      </c>
      <c r="O15" s="45">
        <v>145309.5</v>
      </c>
      <c r="P15" s="44"/>
      <c r="Q15" s="44">
        <f>SUM(E15:P15)</f>
        <v>1461854.51</v>
      </c>
    </row>
    <row r="16" spans="1:17" ht="15.5" x14ac:dyDescent="0.35">
      <c r="A16" t="s">
        <v>86</v>
      </c>
      <c r="B16" s="43" t="s">
        <v>92</v>
      </c>
      <c r="C16" s="58">
        <f>+'P1 Presupuesto Aprobado'!D15</f>
        <v>40000000</v>
      </c>
      <c r="D16" s="29">
        <f>+'P1 Presupuesto Aprobado'!E15</f>
        <v>70792000.450000003</v>
      </c>
      <c r="E16" s="45">
        <v>1428187.26</v>
      </c>
      <c r="F16" s="44">
        <v>2798920.29</v>
      </c>
      <c r="G16" s="44">
        <v>4210058.88</v>
      </c>
      <c r="H16" s="45">
        <v>2002105.65</v>
      </c>
      <c r="I16" s="45">
        <v>2976935.51</v>
      </c>
      <c r="J16" s="45">
        <v>2581327.88</v>
      </c>
      <c r="K16" s="45">
        <v>3843531.87</v>
      </c>
      <c r="L16" s="45">
        <v>1654433.65</v>
      </c>
      <c r="M16" s="45">
        <v>2794452.35</v>
      </c>
      <c r="N16" s="45">
        <v>5644496.2300000004</v>
      </c>
      <c r="O16" s="45">
        <v>33287779.93</v>
      </c>
      <c r="P16" s="44"/>
      <c r="Q16" s="44">
        <f>SUM(E16:P16)</f>
        <v>63222229.5</v>
      </c>
    </row>
    <row r="17" spans="1:17" ht="15.5" x14ac:dyDescent="0.35">
      <c r="A17" t="s">
        <v>87</v>
      </c>
      <c r="B17" s="43" t="s">
        <v>93</v>
      </c>
      <c r="C17" s="58">
        <f>+'P1 Presupuesto Aprobado'!D16</f>
        <v>65328536</v>
      </c>
      <c r="D17" s="29">
        <f>+'P1 Presupuesto Aprobado'!E16</f>
        <v>74478536</v>
      </c>
      <c r="E17" s="45">
        <v>6346023.3399999999</v>
      </c>
      <c r="F17" s="44">
        <v>6387485.0999999996</v>
      </c>
      <c r="G17" s="44">
        <v>6421246.0499999998</v>
      </c>
      <c r="H17" s="45">
        <v>6425283.1600000001</v>
      </c>
      <c r="I17" s="45">
        <v>6384964.9000000004</v>
      </c>
      <c r="J17" s="45">
        <v>6027740.6299999999</v>
      </c>
      <c r="K17" s="45">
        <v>6044246.7800000003</v>
      </c>
      <c r="L17" s="45">
        <v>6106508.1600000001</v>
      </c>
      <c r="M17" s="45">
        <v>5976976.71</v>
      </c>
      <c r="N17" s="45">
        <v>5921129.0099999998</v>
      </c>
      <c r="O17" s="45">
        <v>5884740.6299999999</v>
      </c>
      <c r="P17" s="44"/>
      <c r="Q17" s="44">
        <f>SUM(E17:P17)</f>
        <v>67926344.469999999</v>
      </c>
    </row>
    <row r="18" spans="1:17" s="39" customFormat="1" ht="15.5" x14ac:dyDescent="0.35">
      <c r="B18" s="41" t="s">
        <v>2</v>
      </c>
      <c r="C18" s="60">
        <f>+SUM(C19:C27)</f>
        <v>112033000</v>
      </c>
      <c r="D18" s="42">
        <f>+D19+D20+D21+D22+D23+D24+D25+D26+D27</f>
        <v>163735823.55000001</v>
      </c>
      <c r="E18" s="42">
        <f>+SUM(E19:E27)</f>
        <v>5939459.2200000007</v>
      </c>
      <c r="F18" s="65">
        <f t="shared" ref="F18:P18" si="1">+SUM(F19:F27)</f>
        <v>6750939.04</v>
      </c>
      <c r="G18" s="65">
        <f t="shared" si="1"/>
        <v>9041454.6799999997</v>
      </c>
      <c r="H18" s="65">
        <f t="shared" si="1"/>
        <v>6145507.46</v>
      </c>
      <c r="I18" s="65">
        <f t="shared" si="1"/>
        <v>6565233.29</v>
      </c>
      <c r="J18" s="65">
        <f t="shared" si="1"/>
        <v>13475038.01</v>
      </c>
      <c r="K18" s="65">
        <f t="shared" si="1"/>
        <v>5601071.0700000003</v>
      </c>
      <c r="L18" s="65">
        <f t="shared" si="1"/>
        <v>5407880.1000000006</v>
      </c>
      <c r="M18" s="65">
        <f t="shared" si="1"/>
        <v>7013252.9500000011</v>
      </c>
      <c r="N18" s="65">
        <f t="shared" si="1"/>
        <v>5713254.870000001</v>
      </c>
      <c r="O18" s="65">
        <f t="shared" si="1"/>
        <v>6225966.8599999994</v>
      </c>
      <c r="P18" s="65">
        <f t="shared" si="1"/>
        <v>0</v>
      </c>
      <c r="Q18" s="42">
        <f>Q19+Q20+Q21+Q22+Q23+Q24+Q25+Q26+Q27</f>
        <v>77879057.549999982</v>
      </c>
    </row>
    <row r="19" spans="1:17" ht="15.5" x14ac:dyDescent="0.35">
      <c r="A19" t="s">
        <v>88</v>
      </c>
      <c r="B19" s="57" t="s">
        <v>209</v>
      </c>
      <c r="C19" s="58">
        <f>+'P1 Presupuesto Aprobado'!D18</f>
        <v>9060000</v>
      </c>
      <c r="D19" s="29">
        <f>+'P1 Presupuesto Aprobado'!E18</f>
        <v>10480000</v>
      </c>
      <c r="E19" s="45">
        <v>799117.06</v>
      </c>
      <c r="F19" s="8">
        <v>728974.42</v>
      </c>
      <c r="G19" s="44">
        <v>836857.87</v>
      </c>
      <c r="H19" s="45">
        <v>942151.1</v>
      </c>
      <c r="I19" s="45">
        <v>703209.12</v>
      </c>
      <c r="J19" s="45">
        <v>1015530.31</v>
      </c>
      <c r="K19" s="45">
        <v>897445.83</v>
      </c>
      <c r="L19" s="45">
        <v>662475.28</v>
      </c>
      <c r="M19" s="45">
        <v>895451.67</v>
      </c>
      <c r="N19" s="45">
        <v>945218.17</v>
      </c>
      <c r="O19" s="45">
        <v>857369.9</v>
      </c>
      <c r="P19" s="44"/>
      <c r="Q19" s="44">
        <f t="shared" ref="Q19:Q26" si="2">SUM(E19:P19)</f>
        <v>9283800.7300000023</v>
      </c>
    </row>
    <row r="20" spans="1:17" ht="15.5" x14ac:dyDescent="0.35">
      <c r="A20" t="s">
        <v>89</v>
      </c>
      <c r="B20" s="43" t="s">
        <v>104</v>
      </c>
      <c r="C20" s="58">
        <f>+'P1 Presupuesto Aprobado'!D19</f>
        <v>2000000</v>
      </c>
      <c r="D20" s="29">
        <f>+'P1 Presupuesto Aprobado'!E19</f>
        <v>1500000</v>
      </c>
      <c r="F20" s="44">
        <v>80000</v>
      </c>
      <c r="G20" s="44">
        <v>350462.8</v>
      </c>
      <c r="H20" s="44">
        <v>0</v>
      </c>
      <c r="I20" s="45">
        <v>1868.69</v>
      </c>
      <c r="J20" s="45"/>
      <c r="K20" s="45"/>
      <c r="L20">
        <v>395.4</v>
      </c>
      <c r="M20" s="45">
        <v>1154.43</v>
      </c>
      <c r="N20" s="45"/>
      <c r="O20" s="45">
        <v>15770.5</v>
      </c>
      <c r="P20" s="44"/>
      <c r="Q20" s="44">
        <f t="shared" si="2"/>
        <v>449651.82</v>
      </c>
    </row>
    <row r="21" spans="1:17" ht="15.5" x14ac:dyDescent="0.35">
      <c r="A21" t="s">
        <v>96</v>
      </c>
      <c r="B21" s="43" t="s">
        <v>105</v>
      </c>
      <c r="C21" s="58">
        <f>+'P1 Presupuesto Aprobado'!D20</f>
        <v>3450000</v>
      </c>
      <c r="D21" s="29">
        <f>+'P1 Presupuesto Aprobado'!E20</f>
        <v>2839800</v>
      </c>
      <c r="E21" s="45">
        <v>194274.31</v>
      </c>
      <c r="F21" s="8"/>
      <c r="G21" s="44">
        <v>242634.52</v>
      </c>
      <c r="H21" s="45">
        <v>975134.24</v>
      </c>
      <c r="I21" s="45">
        <v>272954.12</v>
      </c>
      <c r="J21" s="45">
        <v>226638.81</v>
      </c>
      <c r="K21" s="45"/>
      <c r="L21" s="45">
        <v>411390.26</v>
      </c>
      <c r="M21" s="45">
        <v>197203.19</v>
      </c>
      <c r="N21" s="45">
        <v>105960.77</v>
      </c>
      <c r="O21" s="45">
        <v>62977.31</v>
      </c>
      <c r="P21" s="44"/>
      <c r="Q21" s="44">
        <f>SUM(E21:P21)</f>
        <v>2689167.53</v>
      </c>
    </row>
    <row r="22" spans="1:17" ht="15.5" x14ac:dyDescent="0.35">
      <c r="A22" t="s">
        <v>97</v>
      </c>
      <c r="B22" s="43" t="s">
        <v>106</v>
      </c>
      <c r="C22" s="58">
        <f>+'P1 Presupuesto Aprobado'!D21</f>
        <v>40030000</v>
      </c>
      <c r="D22" s="29">
        <f>+'P1 Presupuesto Aprobado'!E21</f>
        <v>36632000</v>
      </c>
      <c r="E22" s="45">
        <v>2558457.75</v>
      </c>
      <c r="F22" s="8">
        <v>3221124.97</v>
      </c>
      <c r="G22" s="44">
        <v>3239314.26</v>
      </c>
      <c r="H22" s="45">
        <v>3148725.99</v>
      </c>
      <c r="I22" s="45">
        <v>3732099.92</v>
      </c>
      <c r="J22" s="45">
        <v>2851026.75</v>
      </c>
      <c r="K22" s="45">
        <v>3171563.22</v>
      </c>
      <c r="L22" s="45">
        <v>2919021.77</v>
      </c>
      <c r="M22" s="45">
        <v>2807795.05</v>
      </c>
      <c r="N22" s="45">
        <v>2823675.81</v>
      </c>
      <c r="O22" s="45">
        <v>2789665.67</v>
      </c>
      <c r="P22" s="44"/>
      <c r="Q22" s="44">
        <f t="shared" si="2"/>
        <v>33262471.159999996</v>
      </c>
    </row>
    <row r="23" spans="1:17" ht="15.5" x14ac:dyDescent="0.35">
      <c r="A23" t="s">
        <v>98</v>
      </c>
      <c r="B23" s="43" t="s">
        <v>107</v>
      </c>
      <c r="C23" s="58">
        <f>+'P1 Presupuesto Aprobado'!D22</f>
        <v>13553000</v>
      </c>
      <c r="D23" s="29">
        <f>+'P1 Presupuesto Aprobado'!E22</f>
        <v>15164000</v>
      </c>
      <c r="E23" s="45">
        <v>758610</v>
      </c>
      <c r="F23" s="46">
        <v>1095022.7</v>
      </c>
      <c r="G23" s="44">
        <v>895355.46</v>
      </c>
      <c r="H23" s="45">
        <v>164610</v>
      </c>
      <c r="I23" s="45">
        <v>300610</v>
      </c>
      <c r="J23" s="45">
        <v>7163777.8899999997</v>
      </c>
      <c r="K23" s="45">
        <v>248360</v>
      </c>
      <c r="L23" s="44">
        <v>0</v>
      </c>
      <c r="M23" s="44">
        <v>176375</v>
      </c>
      <c r="N23" s="45">
        <v>946603.15</v>
      </c>
      <c r="O23" s="45">
        <v>1465148.63</v>
      </c>
      <c r="P23" s="44"/>
      <c r="Q23" s="44">
        <f t="shared" si="2"/>
        <v>13214472.830000002</v>
      </c>
    </row>
    <row r="24" spans="1:17" ht="15.5" x14ac:dyDescent="0.35">
      <c r="A24" t="s">
        <v>99</v>
      </c>
      <c r="B24" s="43" t="s">
        <v>108</v>
      </c>
      <c r="C24" s="58">
        <f>+'P1 Presupuesto Aprobado'!D23</f>
        <v>17550000</v>
      </c>
      <c r="D24" s="29">
        <f>+'P1 Presupuesto Aprobado'!E23</f>
        <v>15340000</v>
      </c>
      <c r="E24" s="45">
        <v>858703.33</v>
      </c>
      <c r="F24" s="8">
        <v>851511.58</v>
      </c>
      <c r="G24" s="44">
        <v>1803916.2</v>
      </c>
      <c r="H24" s="45">
        <v>864933.36</v>
      </c>
      <c r="I24" s="45">
        <v>857814.24</v>
      </c>
      <c r="J24" s="45">
        <v>854633.7</v>
      </c>
      <c r="K24" s="45">
        <v>880803.01</v>
      </c>
      <c r="L24" s="45">
        <v>877577.65</v>
      </c>
      <c r="M24" s="45">
        <v>875860.23</v>
      </c>
      <c r="N24" s="45">
        <v>813715.99</v>
      </c>
      <c r="O24" s="45">
        <v>727648.2</v>
      </c>
      <c r="P24" s="44"/>
      <c r="Q24" s="44">
        <f t="shared" si="2"/>
        <v>10267117.49</v>
      </c>
    </row>
    <row r="25" spans="1:17" ht="15.5" x14ac:dyDescent="0.35">
      <c r="A25" t="s">
        <v>100</v>
      </c>
      <c r="B25" s="43" t="s">
        <v>109</v>
      </c>
      <c r="C25" s="58">
        <f>+'P1 Presupuesto Aprobado'!D24</f>
        <v>7540000</v>
      </c>
      <c r="D25" s="29">
        <f>+'P1 Presupuesto Aprobado'!E24</f>
        <v>54919232</v>
      </c>
      <c r="E25" s="45">
        <v>308528.7</v>
      </c>
      <c r="F25" s="44">
        <v>726519.38</v>
      </c>
      <c r="G25" s="44">
        <v>1137179.6399999999</v>
      </c>
      <c r="H25" s="45">
        <v>11425.77</v>
      </c>
      <c r="I25" s="45">
        <v>291454.2</v>
      </c>
      <c r="J25" s="45">
        <v>1242504.1499999999</v>
      </c>
      <c r="K25" s="45">
        <v>236761.1</v>
      </c>
      <c r="L25" s="45">
        <v>75342.259999999995</v>
      </c>
      <c r="M25" s="45">
        <v>1493512.03</v>
      </c>
      <c r="N25" s="45">
        <v>47843.48</v>
      </c>
      <c r="O25" s="45">
        <v>40569.56</v>
      </c>
      <c r="P25" s="44"/>
      <c r="Q25" s="44">
        <f t="shared" si="2"/>
        <v>5611640.2699999996</v>
      </c>
    </row>
    <row r="26" spans="1:17" ht="15.5" x14ac:dyDescent="0.35">
      <c r="A26" t="s">
        <v>101</v>
      </c>
      <c r="B26" s="43" t="s">
        <v>110</v>
      </c>
      <c r="C26" s="58">
        <f>+'P1 Presupuesto Aprobado'!D25</f>
        <v>15000000</v>
      </c>
      <c r="D26" s="29">
        <f>+'P1 Presupuesto Aprobado'!E25</f>
        <v>23510791.550000001</v>
      </c>
      <c r="E26" s="45">
        <v>59000.07</v>
      </c>
      <c r="F26" s="44"/>
      <c r="G26" s="44">
        <v>67244.69</v>
      </c>
      <c r="H26" s="45">
        <v>0</v>
      </c>
      <c r="I26" s="45">
        <v>187553.07</v>
      </c>
      <c r="J26" s="45">
        <v>120926.39999999999</v>
      </c>
      <c r="K26" s="45">
        <v>30237.5</v>
      </c>
      <c r="L26" s="45">
        <v>188633.48</v>
      </c>
      <c r="M26" s="45">
        <v>70724.990000000005</v>
      </c>
      <c r="N26" s="45">
        <v>30237.5</v>
      </c>
      <c r="O26" s="45">
        <v>178508.08</v>
      </c>
      <c r="P26" s="44"/>
      <c r="Q26" s="44">
        <f t="shared" si="2"/>
        <v>933065.77999999991</v>
      </c>
    </row>
    <row r="27" spans="1:17" ht="15.5" x14ac:dyDescent="0.35">
      <c r="A27" t="s">
        <v>102</v>
      </c>
      <c r="B27" s="43" t="s">
        <v>111</v>
      </c>
      <c r="C27" s="58">
        <f>+'P1 Presupuesto Aprobado'!D26</f>
        <v>3850000</v>
      </c>
      <c r="D27" s="29">
        <f>+'P1 Presupuesto Aprobado'!E26</f>
        <v>3350000</v>
      </c>
      <c r="E27" s="45">
        <v>402768</v>
      </c>
      <c r="F27" s="44">
        <v>47785.99</v>
      </c>
      <c r="G27" s="44">
        <v>468489.24</v>
      </c>
      <c r="H27" s="45">
        <v>38527</v>
      </c>
      <c r="I27" s="45">
        <v>217669.93</v>
      </c>
      <c r="J27" s="45"/>
      <c r="K27" s="45">
        <v>135900.41</v>
      </c>
      <c r="L27" s="45">
        <v>273044</v>
      </c>
      <c r="M27" s="45">
        <v>495176.36</v>
      </c>
      <c r="N27" s="45"/>
      <c r="O27" s="45">
        <v>88309.01</v>
      </c>
      <c r="P27" s="44"/>
      <c r="Q27" s="44">
        <f>SUM(E27:P27)</f>
        <v>2167669.9399999995</v>
      </c>
    </row>
    <row r="28" spans="1:17" s="39" customFormat="1" ht="15.5" x14ac:dyDescent="0.35">
      <c r="B28" s="41" t="s">
        <v>3</v>
      </c>
      <c r="C28" s="60">
        <f>+SUM(C29:C37)</f>
        <v>14460000</v>
      </c>
      <c r="D28" s="42">
        <f>D29+D30+D31+D32+D33+D34+D35+D36+D37</f>
        <v>27520200</v>
      </c>
      <c r="E28" s="65">
        <f>+SUM(E29:E37)</f>
        <v>1157246.31</v>
      </c>
      <c r="F28" s="65">
        <f t="shared" ref="F28:P28" si="3">+SUM(F29:F37)</f>
        <v>682179.83000000007</v>
      </c>
      <c r="G28" s="65">
        <f t="shared" si="3"/>
        <v>7052028.3300000001</v>
      </c>
      <c r="H28" s="65">
        <f>+SUM(H29:H37)</f>
        <v>647201.92000000004</v>
      </c>
      <c r="I28" s="65">
        <f>+SUM(I29:I55)</f>
        <v>2748203.7800000003</v>
      </c>
      <c r="J28" s="65">
        <f t="shared" si="3"/>
        <v>304276.58</v>
      </c>
      <c r="K28" s="65">
        <f t="shared" si="3"/>
        <v>1199870.8500000001</v>
      </c>
      <c r="L28" s="65">
        <f t="shared" si="3"/>
        <v>793040.85</v>
      </c>
      <c r="M28" s="65">
        <f t="shared" si="3"/>
        <v>587502.93999999994</v>
      </c>
      <c r="N28" s="65">
        <f t="shared" si="3"/>
        <v>673650.18</v>
      </c>
      <c r="O28" s="65">
        <f t="shared" si="3"/>
        <v>531763.63</v>
      </c>
      <c r="P28" s="65">
        <f t="shared" si="3"/>
        <v>0</v>
      </c>
      <c r="Q28" s="42">
        <f>+SUM(Q29:Q37)</f>
        <v>16301600.370000001</v>
      </c>
    </row>
    <row r="29" spans="1:17" ht="15.5" x14ac:dyDescent="0.35">
      <c r="A29" t="s">
        <v>112</v>
      </c>
      <c r="B29" s="43" t="s">
        <v>121</v>
      </c>
      <c r="C29" s="58">
        <f>+'P1 Presupuesto Aprobado'!D28</f>
        <v>1590000</v>
      </c>
      <c r="D29" s="29">
        <f>+'P1 Presupuesto Aprobado'!E28</f>
        <v>2140000</v>
      </c>
      <c r="F29" s="44">
        <v>242220</v>
      </c>
      <c r="G29" s="44">
        <v>98991.3</v>
      </c>
      <c r="H29" s="45">
        <v>60327</v>
      </c>
      <c r="I29" s="45">
        <v>454867.45</v>
      </c>
      <c r="J29" s="45"/>
      <c r="K29" s="45">
        <v>95157.6</v>
      </c>
      <c r="L29" s="45">
        <v>104083.9</v>
      </c>
      <c r="M29" s="45">
        <v>52161.4</v>
      </c>
      <c r="N29" s="45">
        <v>9735</v>
      </c>
      <c r="O29" s="45">
        <v>122631.2</v>
      </c>
      <c r="P29" s="44"/>
      <c r="Q29" s="42">
        <f t="shared" ref="Q29:Q35" si="4">+SUM(E29:P29)</f>
        <v>1240174.8499999999</v>
      </c>
    </row>
    <row r="30" spans="1:17" ht="15.5" x14ac:dyDescent="0.35">
      <c r="A30" t="s">
        <v>113</v>
      </c>
      <c r="B30" s="43" t="s">
        <v>208</v>
      </c>
      <c r="C30" s="58">
        <f>+'P1 Presupuesto Aprobado'!D29</f>
        <v>700000</v>
      </c>
      <c r="D30" s="29">
        <f>+'P1 Presupuesto Aprobado'!E29</f>
        <v>300000</v>
      </c>
      <c r="E30" s="45"/>
      <c r="F30" s="44"/>
      <c r="G30" s="45">
        <v>16083.33</v>
      </c>
      <c r="H30" s="44"/>
      <c r="I30" s="45">
        <v>485</v>
      </c>
      <c r="J30" s="45"/>
      <c r="L30" s="68">
        <v>100</v>
      </c>
      <c r="M30" s="45"/>
      <c r="N30" s="45"/>
      <c r="O30" s="45"/>
      <c r="P30" s="44"/>
      <c r="Q30" s="42">
        <f t="shared" si="4"/>
        <v>16668.330000000002</v>
      </c>
    </row>
    <row r="31" spans="1:17" ht="15.5" x14ac:dyDescent="0.35">
      <c r="A31" t="s">
        <v>114</v>
      </c>
      <c r="B31" s="43" t="s">
        <v>123</v>
      </c>
      <c r="C31" s="58">
        <f>+'P1 Presupuesto Aprobado'!D30</f>
        <v>2600000</v>
      </c>
      <c r="D31" s="29">
        <f>+'P1 Presupuesto Aprobado'!E30</f>
        <v>2200000</v>
      </c>
      <c r="E31" s="45"/>
      <c r="F31" s="44">
        <v>49248.480000000003</v>
      </c>
      <c r="G31" s="44">
        <v>116241.8</v>
      </c>
      <c r="H31" s="45">
        <v>215125.8</v>
      </c>
      <c r="I31" s="45">
        <v>579887.57999999996</v>
      </c>
      <c r="J31" s="45"/>
      <c r="K31" s="45"/>
      <c r="L31" s="45">
        <v>25010.09</v>
      </c>
      <c r="M31" s="45">
        <v>12077.35</v>
      </c>
      <c r="N31" s="45">
        <v>195658.16</v>
      </c>
      <c r="O31" s="45">
        <v>6310</v>
      </c>
      <c r="P31" s="44"/>
      <c r="Q31" s="42">
        <f t="shared" si="4"/>
        <v>1199559.2599999998</v>
      </c>
    </row>
    <row r="32" spans="1:17" ht="15.5" x14ac:dyDescent="0.35">
      <c r="A32" t="s">
        <v>115</v>
      </c>
      <c r="B32" s="43" t="s">
        <v>205</v>
      </c>
      <c r="C32" s="58">
        <f>+'P1 Presupuesto Aprobado'!D31</f>
        <v>25000</v>
      </c>
      <c r="D32" s="29">
        <f>+'P1 Presupuesto Aprobado'!E31</f>
        <v>25000</v>
      </c>
      <c r="E32" s="45"/>
      <c r="G32" s="44"/>
      <c r="I32" s="44"/>
      <c r="J32" s="45"/>
      <c r="K32" s="45"/>
      <c r="L32" s="45">
        <v>3616.95</v>
      </c>
      <c r="M32" s="44"/>
      <c r="P32" s="44"/>
      <c r="Q32" s="42">
        <f t="shared" si="4"/>
        <v>3616.95</v>
      </c>
    </row>
    <row r="33" spans="1:18" ht="15.5" x14ac:dyDescent="0.35">
      <c r="A33" t="s">
        <v>116</v>
      </c>
      <c r="B33" s="43" t="s">
        <v>125</v>
      </c>
      <c r="C33" s="58">
        <f>+'P1 Presupuesto Aprobado'!D32</f>
        <v>665000</v>
      </c>
      <c r="D33" s="29">
        <f>+'P1 Presupuesto Aprobado'!E32</f>
        <v>465000</v>
      </c>
      <c r="E33" s="45"/>
      <c r="F33" s="44"/>
      <c r="G33" s="44">
        <v>6761.44</v>
      </c>
      <c r="H33" s="45">
        <v>26314.94</v>
      </c>
      <c r="I33" s="45">
        <v>3312.67</v>
      </c>
      <c r="J33" s="45"/>
      <c r="K33" s="45">
        <v>108056.14</v>
      </c>
      <c r="L33" s="45"/>
      <c r="M33" s="45"/>
      <c r="N33" s="45"/>
      <c r="O33" s="45">
        <v>59997.56</v>
      </c>
      <c r="P33" s="44"/>
      <c r="Q33" s="42">
        <f t="shared" si="4"/>
        <v>204442.75</v>
      </c>
    </row>
    <row r="34" spans="1:18" ht="15.5" x14ac:dyDescent="0.35">
      <c r="A34" t="s">
        <v>117</v>
      </c>
      <c r="B34" s="43" t="s">
        <v>126</v>
      </c>
      <c r="C34" s="58">
        <f>+'P1 Presupuesto Aprobado'!D33</f>
        <v>405000</v>
      </c>
      <c r="D34" s="29">
        <f>+'P1 Presupuesto Aprobado'!E33</f>
        <v>405000</v>
      </c>
      <c r="E34" s="45"/>
      <c r="F34" s="44"/>
      <c r="G34" s="44">
        <v>12361.3</v>
      </c>
      <c r="H34" s="45"/>
      <c r="I34" s="45">
        <v>17333.939999999999</v>
      </c>
      <c r="J34" s="45">
        <v>47.2</v>
      </c>
      <c r="L34" s="45">
        <v>10612.82</v>
      </c>
      <c r="M34" s="45">
        <v>13588.98</v>
      </c>
      <c r="O34" s="45">
        <v>8660.19</v>
      </c>
      <c r="P34" s="44"/>
      <c r="Q34" s="42">
        <f t="shared" si="4"/>
        <v>62604.429999999993</v>
      </c>
    </row>
    <row r="35" spans="1:18" ht="15.5" x14ac:dyDescent="0.35">
      <c r="A35" t="s">
        <v>118</v>
      </c>
      <c r="B35" s="43" t="s">
        <v>206</v>
      </c>
      <c r="C35" s="58">
        <f>+'P1 Presupuesto Aprobado'!D34</f>
        <v>3765000</v>
      </c>
      <c r="D35" s="29">
        <f>+'P1 Presupuesto Aprobado'!E34</f>
        <v>3615000</v>
      </c>
      <c r="E35" s="45">
        <v>229086.3</v>
      </c>
      <c r="F35" s="44">
        <v>252196.32</v>
      </c>
      <c r="G35" s="44">
        <v>232355.96</v>
      </c>
      <c r="H35" s="45">
        <v>301086.76</v>
      </c>
      <c r="I35" s="45">
        <v>237894.76</v>
      </c>
      <c r="J35" s="45">
        <v>295280.84999999998</v>
      </c>
      <c r="K35" s="45">
        <v>327531.59999999998</v>
      </c>
      <c r="L35" s="45">
        <v>296668.59999999998</v>
      </c>
      <c r="M35" s="45">
        <v>308403.8</v>
      </c>
      <c r="N35" s="45">
        <v>302769.01</v>
      </c>
      <c r="O35" s="45">
        <v>261779.78</v>
      </c>
      <c r="P35" s="44"/>
      <c r="Q35" s="44">
        <f t="shared" si="4"/>
        <v>3045053.7399999998</v>
      </c>
    </row>
    <row r="36" spans="1:18" ht="15.5" x14ac:dyDescent="0.35">
      <c r="A36" t="s">
        <v>119</v>
      </c>
      <c r="B36" s="43" t="s">
        <v>207</v>
      </c>
      <c r="C36" s="61">
        <f>+'P1 Presupuesto Aprobado'!D35</f>
        <v>0</v>
      </c>
      <c r="D36" s="29">
        <f>+'P1 Presupuesto Aprobado'!E35</f>
        <v>0</v>
      </c>
      <c r="E36" s="45"/>
      <c r="F36" s="44"/>
      <c r="G36" s="44"/>
      <c r="J36" s="44"/>
      <c r="K36" s="45"/>
      <c r="L36" s="45"/>
      <c r="M36" s="44"/>
      <c r="N36" s="44"/>
      <c r="O36" s="44"/>
      <c r="P36" s="44"/>
      <c r="Q36" s="42">
        <f>+SUM(E36:P36)</f>
        <v>0</v>
      </c>
    </row>
    <row r="37" spans="1:18" ht="15.5" x14ac:dyDescent="0.35">
      <c r="A37" t="s">
        <v>120</v>
      </c>
      <c r="B37" s="43" t="s">
        <v>129</v>
      </c>
      <c r="C37" s="58">
        <f>+'P1 Presupuesto Aprobado'!D36</f>
        <v>4710000</v>
      </c>
      <c r="D37" s="29">
        <f>+'P1 Presupuesto Aprobado'!E36</f>
        <v>18370200</v>
      </c>
      <c r="E37" s="45">
        <v>928160.01</v>
      </c>
      <c r="F37" s="44">
        <v>138515.03</v>
      </c>
      <c r="G37" s="44">
        <v>6569233.2000000002</v>
      </c>
      <c r="H37" s="44">
        <v>44347.42</v>
      </c>
      <c r="I37" s="44">
        <v>1379057.55</v>
      </c>
      <c r="J37" s="45">
        <v>8948.5300000000007</v>
      </c>
      <c r="K37" s="45">
        <v>669125.51</v>
      </c>
      <c r="L37" s="45">
        <v>352948.49</v>
      </c>
      <c r="M37" s="44">
        <v>201271.41</v>
      </c>
      <c r="N37" s="45">
        <v>165488.01</v>
      </c>
      <c r="O37" s="45">
        <v>72384.899999999994</v>
      </c>
      <c r="P37" s="44"/>
      <c r="Q37" s="44">
        <f>+SUM(E37:P37)</f>
        <v>10529480.060000001</v>
      </c>
      <c r="R37" s="45"/>
    </row>
    <row r="38" spans="1:18" ht="15.5" x14ac:dyDescent="0.35">
      <c r="B38" s="41" t="s">
        <v>4</v>
      </c>
      <c r="C38" s="60"/>
      <c r="D38" s="28">
        <f>+SUM(D39:D45)</f>
        <v>15000</v>
      </c>
      <c r="E38" s="44"/>
      <c r="F38" s="46"/>
      <c r="G38" s="44"/>
      <c r="H38" s="8"/>
      <c r="I38" s="44"/>
      <c r="J38" s="44"/>
      <c r="K38" s="44"/>
      <c r="L38" s="44"/>
      <c r="M38" s="44"/>
      <c r="N38" s="44"/>
      <c r="O38" s="42">
        <f>+SUM(O39:O46)</f>
        <v>0</v>
      </c>
      <c r="P38" s="44"/>
      <c r="Q38" s="42">
        <f t="shared" ref="Q38" si="5">SUM(E38:P38)</f>
        <v>0</v>
      </c>
    </row>
    <row r="39" spans="1:18" ht="15.5" x14ac:dyDescent="0.35">
      <c r="A39" t="s">
        <v>212</v>
      </c>
      <c r="B39" s="43" t="s">
        <v>138</v>
      </c>
      <c r="C39" s="58"/>
      <c r="D39" s="29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8" ht="15.5" x14ac:dyDescent="0.35">
      <c r="A40" t="s">
        <v>215</v>
      </c>
      <c r="B40" s="43" t="s">
        <v>214</v>
      </c>
      <c r="C40" s="58"/>
      <c r="D40" s="29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8" ht="15.5" x14ac:dyDescent="0.35">
      <c r="A41" t="s">
        <v>213</v>
      </c>
      <c r="B41" s="43" t="s">
        <v>140</v>
      </c>
      <c r="C41" s="58"/>
      <c r="D41" s="29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8" ht="15.5" x14ac:dyDescent="0.35">
      <c r="A42" t="s">
        <v>216</v>
      </c>
      <c r="B42" s="43" t="s">
        <v>141</v>
      </c>
      <c r="C42" s="58"/>
      <c r="D42" s="29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8" ht="15.5" x14ac:dyDescent="0.35">
      <c r="A43" t="s">
        <v>217</v>
      </c>
      <c r="B43" s="43" t="s">
        <v>142</v>
      </c>
      <c r="C43" s="58"/>
      <c r="D43" s="29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8" ht="15.5" x14ac:dyDescent="0.35">
      <c r="A44" t="s">
        <v>220</v>
      </c>
      <c r="B44" s="43" t="s">
        <v>143</v>
      </c>
      <c r="C44" s="58"/>
      <c r="D44" s="29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8" ht="15.5" x14ac:dyDescent="0.35">
      <c r="A45" t="s">
        <v>219</v>
      </c>
      <c r="B45" s="43" t="s">
        <v>218</v>
      </c>
      <c r="C45" s="58"/>
      <c r="D45" s="34">
        <f>+'P1 Presupuesto Aprobado'!E44</f>
        <v>15000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44"/>
    </row>
    <row r="46" spans="1:18" ht="15.5" x14ac:dyDescent="0.35">
      <c r="A46" t="s">
        <v>137</v>
      </c>
      <c r="B46" s="43" t="s">
        <v>145</v>
      </c>
      <c r="C46" s="58"/>
      <c r="D46" s="29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8" ht="15.5" hidden="1" x14ac:dyDescent="0.35">
      <c r="B47" s="41" t="s">
        <v>13</v>
      </c>
      <c r="C47" s="60"/>
      <c r="D47" s="29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8" ht="15.5" hidden="1" x14ac:dyDescent="0.35">
      <c r="B48" s="43" t="s">
        <v>14</v>
      </c>
      <c r="C48" s="58"/>
      <c r="D48" s="29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8" ht="15.5" hidden="1" x14ac:dyDescent="0.35">
      <c r="B49" s="43" t="s">
        <v>15</v>
      </c>
      <c r="C49" s="58"/>
      <c r="D49" s="29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8" ht="15.5" hidden="1" x14ac:dyDescent="0.35">
      <c r="B50" s="43" t="s">
        <v>16</v>
      </c>
      <c r="C50" s="58"/>
      <c r="D50" s="29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8" ht="15.5" hidden="1" x14ac:dyDescent="0.35">
      <c r="B51" s="43" t="s">
        <v>17</v>
      </c>
      <c r="C51" s="58"/>
      <c r="D51" s="29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8" ht="15.5" hidden="1" x14ac:dyDescent="0.35">
      <c r="B52" s="43" t="s">
        <v>18</v>
      </c>
      <c r="C52" s="58"/>
      <c r="D52" s="29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8" ht="15.5" hidden="1" x14ac:dyDescent="0.35">
      <c r="B53" s="43" t="s">
        <v>19</v>
      </c>
      <c r="C53" s="58"/>
      <c r="D53" s="29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8" s="39" customFormat="1" ht="15.5" x14ac:dyDescent="0.35">
      <c r="B54" s="41" t="s">
        <v>20</v>
      </c>
      <c r="C54" s="62">
        <f>+SUM(C55:C63)</f>
        <v>17250000</v>
      </c>
      <c r="D54" s="28">
        <f>D55+D56+D57+D58+D59+D60+D61+D62+D63</f>
        <v>22456168</v>
      </c>
      <c r="E54" s="28">
        <f t="shared" ref="E54:P54" si="6">E55+E56+E57+E58+E59+E60+E61+E62+E63</f>
        <v>0</v>
      </c>
      <c r="F54" s="28">
        <f t="shared" si="6"/>
        <v>430542.58999999997</v>
      </c>
      <c r="G54" s="28">
        <f t="shared" si="6"/>
        <v>128873.35</v>
      </c>
      <c r="H54" s="28">
        <f t="shared" si="6"/>
        <v>0</v>
      </c>
      <c r="I54" s="28">
        <f>+I55+I56+I57+I58+I59+I60+I61+I62+I63</f>
        <v>46578.729999999996</v>
      </c>
      <c r="J54" s="28">
        <f t="shared" si="6"/>
        <v>107700.13</v>
      </c>
      <c r="K54" s="28">
        <f t="shared" si="6"/>
        <v>434955.62</v>
      </c>
      <c r="L54" s="28">
        <f t="shared" si="6"/>
        <v>1471727.47</v>
      </c>
      <c r="M54" s="28">
        <f t="shared" si="6"/>
        <v>272007.61</v>
      </c>
      <c r="N54" s="28">
        <f t="shared" si="6"/>
        <v>3269863.95</v>
      </c>
      <c r="O54" s="28">
        <f t="shared" si="6"/>
        <v>188666.38</v>
      </c>
      <c r="P54" s="28">
        <f t="shared" si="6"/>
        <v>0</v>
      </c>
      <c r="Q54" s="42">
        <f>Q55+Q56+Q57+Q58+Q59+Q60+Q61+Q62+Q63</f>
        <v>6350915.830000001</v>
      </c>
      <c r="R54" s="42"/>
    </row>
    <row r="55" spans="1:18" ht="15.5" x14ac:dyDescent="0.35">
      <c r="A55" t="s">
        <v>158</v>
      </c>
      <c r="B55" s="43" t="s">
        <v>175</v>
      </c>
      <c r="C55" s="58">
        <f>+'P1 Presupuesto Aprobado'!D54</f>
        <v>5650000</v>
      </c>
      <c r="D55" s="29">
        <f>+'P1 Presupuesto Aprobado'!E54</f>
        <v>9250000</v>
      </c>
      <c r="E55" s="45"/>
      <c r="F55" s="47">
        <v>73137.11</v>
      </c>
      <c r="G55" s="47">
        <v>12233.35</v>
      </c>
      <c r="H55" s="45"/>
      <c r="I55" s="45">
        <v>28786.1</v>
      </c>
      <c r="J55" s="45">
        <v>24000.02</v>
      </c>
      <c r="K55" s="45">
        <v>426983.58</v>
      </c>
      <c r="L55" s="45">
        <v>1344287.47</v>
      </c>
      <c r="M55" s="45">
        <v>262645.49</v>
      </c>
      <c r="N55" s="45">
        <v>2908261.94</v>
      </c>
      <c r="O55" s="45">
        <v>188666.38</v>
      </c>
      <c r="P55" s="44"/>
      <c r="Q55" s="44">
        <f>SUM(F55:P55)</f>
        <v>5269001.4400000004</v>
      </c>
    </row>
    <row r="56" spans="1:18" ht="15.5" x14ac:dyDescent="0.35">
      <c r="A56" t="s">
        <v>159</v>
      </c>
      <c r="B56" s="43" t="s">
        <v>174</v>
      </c>
      <c r="C56" s="58">
        <f>+'P1 Presupuesto Aprobado'!D55</f>
        <v>250000</v>
      </c>
      <c r="D56" s="29">
        <f>+'P1 Presupuesto Aprobado'!E55</f>
        <v>250000</v>
      </c>
      <c r="E56" s="45"/>
      <c r="F56" s="44"/>
      <c r="G56" s="44"/>
      <c r="H56" s="44"/>
      <c r="I56" s="45">
        <v>14101</v>
      </c>
      <c r="J56" s="45"/>
      <c r="K56" s="44"/>
      <c r="L56" s="44"/>
      <c r="M56" s="44"/>
      <c r="N56" s="44"/>
      <c r="O56" s="44"/>
      <c r="P56" s="44"/>
      <c r="Q56" s="44">
        <f t="shared" ref="Q56:Q84" si="7">SUM(F56:P56)</f>
        <v>14101</v>
      </c>
    </row>
    <row r="57" spans="1:18" ht="15.5" x14ac:dyDescent="0.35">
      <c r="A57" t="s">
        <v>160</v>
      </c>
      <c r="B57" s="43" t="s">
        <v>173</v>
      </c>
      <c r="C57" s="58">
        <f>+'P1 Presupuesto Aprobado'!D56</f>
        <v>0</v>
      </c>
      <c r="D57" s="29">
        <f>+'P1 Presupuesto Aprobado'!E56</f>
        <v>0</v>
      </c>
      <c r="E57" s="45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>
        <f t="shared" si="7"/>
        <v>0</v>
      </c>
    </row>
    <row r="58" spans="1:18" ht="15.5" x14ac:dyDescent="0.35">
      <c r="A58" t="s">
        <v>161</v>
      </c>
      <c r="B58" s="43" t="s">
        <v>172</v>
      </c>
      <c r="C58" s="58">
        <f>+'P1 Presupuesto Aprobado'!D57</f>
        <v>4000000</v>
      </c>
      <c r="D58" s="29">
        <f>+'P1 Presupuesto Aprobado'!E57</f>
        <v>0</v>
      </c>
      <c r="E58" s="45"/>
      <c r="F58" s="44"/>
      <c r="G58" s="44"/>
      <c r="H58" s="44"/>
      <c r="I58" s="44"/>
      <c r="J58" s="44"/>
      <c r="K58" s="44"/>
      <c r="L58" s="45"/>
      <c r="M58" s="44"/>
      <c r="N58" s="44"/>
      <c r="O58" s="44"/>
      <c r="P58" s="44"/>
      <c r="Q58" s="44">
        <f t="shared" si="7"/>
        <v>0</v>
      </c>
    </row>
    <row r="59" spans="1:18" ht="15.5" x14ac:dyDescent="0.35">
      <c r="A59" t="s">
        <v>162</v>
      </c>
      <c r="B59" s="43" t="s">
        <v>167</v>
      </c>
      <c r="C59" s="58">
        <f>+'P1 Presupuesto Aprobado'!D58</f>
        <v>3300000</v>
      </c>
      <c r="D59" s="29">
        <f>+'P1 Presupuesto Aprobado'!E58</f>
        <v>2450000</v>
      </c>
      <c r="E59" s="45"/>
      <c r="F59" s="44">
        <v>357405.48</v>
      </c>
      <c r="G59" s="44">
        <v>116640</v>
      </c>
      <c r="H59" s="45"/>
      <c r="I59" s="45">
        <v>3691.63</v>
      </c>
      <c r="J59" s="45">
        <v>83700.11</v>
      </c>
      <c r="K59" s="45">
        <v>7972.04</v>
      </c>
      <c r="L59" s="45">
        <v>127440</v>
      </c>
      <c r="M59" s="45">
        <v>9362.1200000000008</v>
      </c>
      <c r="N59" s="45">
        <v>350607.47</v>
      </c>
      <c r="O59" s="44"/>
      <c r="P59" s="44"/>
      <c r="Q59" s="44">
        <f>SUM(F59:P59)</f>
        <v>1056818.8500000001</v>
      </c>
    </row>
    <row r="60" spans="1:18" ht="15.5" x14ac:dyDescent="0.35">
      <c r="A60" t="s">
        <v>163</v>
      </c>
      <c r="B60" s="43" t="s">
        <v>168</v>
      </c>
      <c r="C60" s="58">
        <f>+'P1 Presupuesto Aprobado'!D59</f>
        <v>0</v>
      </c>
      <c r="D60" s="29">
        <f>+'P1 Presupuesto Aprobado'!E59</f>
        <v>50000</v>
      </c>
      <c r="E60" s="44"/>
      <c r="F60" s="44"/>
      <c r="G60" s="44"/>
      <c r="H60" s="44"/>
      <c r="I60" s="44"/>
      <c r="J60" s="44"/>
      <c r="K60" s="44"/>
      <c r="L60" s="44"/>
      <c r="M60" s="44"/>
      <c r="N60" s="45">
        <v>10994.54</v>
      </c>
      <c r="O60" s="44"/>
      <c r="P60" s="44"/>
      <c r="Q60" s="44">
        <f t="shared" si="7"/>
        <v>10994.54</v>
      </c>
    </row>
    <row r="61" spans="1:18" ht="15.5" x14ac:dyDescent="0.35">
      <c r="A61" t="s">
        <v>164</v>
      </c>
      <c r="B61" s="43" t="s">
        <v>169</v>
      </c>
      <c r="C61" s="58">
        <f>+'P1 Presupuesto Aprobado'!D60</f>
        <v>0</v>
      </c>
      <c r="D61" s="29">
        <f>+'P1 Presupuesto Aprobado'!E60</f>
        <v>0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>
        <f t="shared" si="7"/>
        <v>0</v>
      </c>
    </row>
    <row r="62" spans="1:18" ht="15.5" x14ac:dyDescent="0.35">
      <c r="A62" t="s">
        <v>165</v>
      </c>
      <c r="B62" s="43" t="s">
        <v>170</v>
      </c>
      <c r="C62" s="58">
        <f>+'P1 Presupuesto Aprobado'!D61</f>
        <v>800000</v>
      </c>
      <c r="D62" s="29">
        <f>+'P1 Presupuesto Aprobado'!E61</f>
        <v>0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>
        <f t="shared" si="7"/>
        <v>0</v>
      </c>
    </row>
    <row r="63" spans="1:18" ht="15.5" x14ac:dyDescent="0.35">
      <c r="A63" t="s">
        <v>166</v>
      </c>
      <c r="B63" s="43" t="s">
        <v>171</v>
      </c>
      <c r="C63" s="58">
        <f>+'P1 Presupuesto Aprobado'!D62</f>
        <v>3250000</v>
      </c>
      <c r="D63" s="29">
        <f>+'P1 Presupuesto Aprobado'!E62</f>
        <v>10456168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>
        <f t="shared" si="7"/>
        <v>0</v>
      </c>
    </row>
    <row r="64" spans="1:18" ht="15.5" hidden="1" x14ac:dyDescent="0.35">
      <c r="B64" s="41" t="s">
        <v>21</v>
      </c>
      <c r="C64" s="55"/>
      <c r="D64" s="28">
        <f>+D65</f>
        <v>0</v>
      </c>
      <c r="E64" s="44"/>
      <c r="F64" s="8"/>
      <c r="G64" s="44"/>
      <c r="H64" s="8"/>
      <c r="I64" s="44"/>
      <c r="J64" s="44"/>
      <c r="K64" s="44"/>
      <c r="L64" s="44"/>
      <c r="M64" s="44"/>
      <c r="N64" s="44"/>
      <c r="O64" s="44"/>
      <c r="P64" s="44"/>
      <c r="Q64" s="44">
        <f t="shared" si="7"/>
        <v>0</v>
      </c>
    </row>
    <row r="65" spans="2:17" ht="15.5" hidden="1" x14ac:dyDescent="0.35">
      <c r="B65" s="43" t="s">
        <v>22</v>
      </c>
      <c r="C65" s="63"/>
      <c r="D65" s="29"/>
      <c r="E65" s="44"/>
      <c r="F65" s="8"/>
      <c r="G65" s="44"/>
      <c r="H65" s="8"/>
      <c r="I65" s="44"/>
      <c r="J65" s="44"/>
      <c r="K65" s="44"/>
      <c r="L65" s="44">
        <v>0</v>
      </c>
      <c r="M65" s="44"/>
      <c r="N65" s="44"/>
      <c r="O65" s="44"/>
      <c r="P65" s="44"/>
      <c r="Q65" s="44">
        <f t="shared" si="7"/>
        <v>0</v>
      </c>
    </row>
    <row r="66" spans="2:17" ht="15.5" hidden="1" x14ac:dyDescent="0.35">
      <c r="B66" s="43" t="s">
        <v>23</v>
      </c>
      <c r="C66" s="63"/>
      <c r="D66" s="29"/>
      <c r="E66" s="44"/>
      <c r="F66" s="8"/>
      <c r="G66" s="44"/>
      <c r="H66" s="8"/>
      <c r="I66" s="44"/>
      <c r="J66" s="44"/>
      <c r="K66" s="44"/>
      <c r="L66" s="44"/>
      <c r="M66" s="44"/>
      <c r="N66" s="44"/>
      <c r="O66" s="44"/>
      <c r="P66" s="44"/>
      <c r="Q66" s="44">
        <f t="shared" si="7"/>
        <v>0</v>
      </c>
    </row>
    <row r="67" spans="2:17" ht="15.5" hidden="1" x14ac:dyDescent="0.35">
      <c r="B67" s="43" t="s">
        <v>24</v>
      </c>
      <c r="C67" s="63"/>
      <c r="D67" s="29"/>
      <c r="E67" s="44"/>
      <c r="F67" s="8"/>
      <c r="G67" s="44"/>
      <c r="H67" s="8"/>
      <c r="I67" s="44"/>
      <c r="J67" s="44"/>
      <c r="K67" s="44"/>
      <c r="L67" s="44"/>
      <c r="M67" s="44"/>
      <c r="N67" s="44"/>
      <c r="O67" s="44"/>
      <c r="P67" s="44"/>
      <c r="Q67" s="44">
        <f t="shared" si="7"/>
        <v>0</v>
      </c>
    </row>
    <row r="68" spans="2:17" ht="15.5" hidden="1" x14ac:dyDescent="0.35">
      <c r="B68" s="43" t="s">
        <v>25</v>
      </c>
      <c r="C68" s="63"/>
      <c r="D68" s="29"/>
      <c r="E68" s="44"/>
      <c r="F68" s="8"/>
      <c r="G68" s="44"/>
      <c r="H68" s="8"/>
      <c r="I68" s="44"/>
      <c r="J68" s="44"/>
      <c r="K68" s="44"/>
      <c r="L68" s="44"/>
      <c r="M68" s="44"/>
      <c r="N68" s="44"/>
      <c r="O68" s="44"/>
      <c r="P68" s="44"/>
      <c r="Q68" s="44">
        <f t="shared" si="7"/>
        <v>0</v>
      </c>
    </row>
    <row r="69" spans="2:17" ht="15.5" hidden="1" x14ac:dyDescent="0.35">
      <c r="B69" s="41" t="s">
        <v>26</v>
      </c>
      <c r="C69" s="55"/>
      <c r="D69" s="29"/>
      <c r="E69" s="44"/>
      <c r="F69" s="8"/>
      <c r="G69" s="44"/>
      <c r="H69" s="8"/>
      <c r="I69" s="44"/>
      <c r="J69" s="44"/>
      <c r="K69" s="44"/>
      <c r="L69" s="44"/>
      <c r="M69" s="44"/>
      <c r="N69" s="44"/>
      <c r="O69" s="44"/>
      <c r="P69" s="44"/>
      <c r="Q69" s="44">
        <f t="shared" si="7"/>
        <v>0</v>
      </c>
    </row>
    <row r="70" spans="2:17" ht="15.5" hidden="1" x14ac:dyDescent="0.35">
      <c r="B70" s="43" t="s">
        <v>27</v>
      </c>
      <c r="C70" s="63"/>
      <c r="D70" s="29"/>
      <c r="E70" s="44"/>
      <c r="F70" s="8"/>
      <c r="G70" s="44"/>
      <c r="H70" s="8"/>
      <c r="I70" s="44"/>
      <c r="J70" s="44"/>
      <c r="K70" s="44"/>
      <c r="L70" s="44"/>
      <c r="M70" s="44"/>
      <c r="N70" s="44"/>
      <c r="O70" s="44"/>
      <c r="P70" s="44"/>
      <c r="Q70" s="44">
        <f t="shared" si="7"/>
        <v>0</v>
      </c>
    </row>
    <row r="71" spans="2:17" ht="15.5" hidden="1" x14ac:dyDescent="0.35">
      <c r="B71" s="43" t="s">
        <v>28</v>
      </c>
      <c r="C71" s="63"/>
      <c r="D71" s="29"/>
      <c r="E71" s="44"/>
      <c r="F71" s="8"/>
      <c r="G71" s="44"/>
      <c r="H71" s="8"/>
      <c r="I71" s="44"/>
      <c r="J71" s="44"/>
      <c r="K71" s="44"/>
      <c r="L71" s="44"/>
      <c r="M71" s="44"/>
      <c r="N71" s="44"/>
      <c r="O71" s="44"/>
      <c r="P71" s="44"/>
      <c r="Q71" s="44">
        <f t="shared" si="7"/>
        <v>0</v>
      </c>
    </row>
    <row r="72" spans="2:17" ht="15.5" hidden="1" x14ac:dyDescent="0.35">
      <c r="B72" s="41" t="s">
        <v>29</v>
      </c>
      <c r="C72" s="55"/>
      <c r="D72" s="29"/>
      <c r="E72" s="44"/>
      <c r="F72" s="8"/>
      <c r="G72" s="44"/>
      <c r="H72" s="8"/>
      <c r="I72" s="44"/>
      <c r="J72" s="44"/>
      <c r="K72" s="44"/>
      <c r="L72" s="44"/>
      <c r="M72" s="44"/>
      <c r="N72" s="44"/>
      <c r="O72" s="44"/>
      <c r="P72" s="44"/>
      <c r="Q72" s="44">
        <f t="shared" si="7"/>
        <v>0</v>
      </c>
    </row>
    <row r="73" spans="2:17" ht="15.5" hidden="1" x14ac:dyDescent="0.35">
      <c r="B73" s="43" t="s">
        <v>30</v>
      </c>
      <c r="C73" s="63"/>
      <c r="D73" s="29"/>
      <c r="E73" s="44"/>
      <c r="F73" s="8"/>
      <c r="G73" s="44"/>
      <c r="H73" s="8"/>
      <c r="I73" s="44"/>
      <c r="J73" s="44"/>
      <c r="K73" s="44"/>
      <c r="L73" s="44"/>
      <c r="M73" s="44"/>
      <c r="N73" s="44"/>
      <c r="O73" s="44"/>
      <c r="P73" s="44"/>
      <c r="Q73" s="44">
        <f t="shared" si="7"/>
        <v>0</v>
      </c>
    </row>
    <row r="74" spans="2:17" ht="15.5" hidden="1" x14ac:dyDescent="0.35">
      <c r="B74" s="43" t="s">
        <v>31</v>
      </c>
      <c r="C74" s="63"/>
      <c r="D74" s="29"/>
      <c r="E74" s="44"/>
      <c r="F74" s="8"/>
      <c r="G74" s="44"/>
      <c r="H74" s="8"/>
      <c r="I74" s="44"/>
      <c r="J74" s="44"/>
      <c r="K74" s="44"/>
      <c r="L74" s="44"/>
      <c r="M74" s="44"/>
      <c r="N74" s="44"/>
      <c r="O74" s="44"/>
      <c r="P74" s="44"/>
      <c r="Q74" s="44">
        <f t="shared" si="7"/>
        <v>0</v>
      </c>
    </row>
    <row r="75" spans="2:17" ht="15.5" hidden="1" x14ac:dyDescent="0.35">
      <c r="B75" s="43" t="s">
        <v>32</v>
      </c>
      <c r="C75" s="63"/>
      <c r="D75" s="29"/>
      <c r="E75" s="44"/>
      <c r="F75" s="8"/>
      <c r="G75" s="44"/>
      <c r="H75" s="8"/>
      <c r="I75" s="44"/>
      <c r="J75" s="44"/>
      <c r="K75" s="44"/>
      <c r="L75" s="44"/>
      <c r="M75" s="44"/>
      <c r="N75" s="44"/>
      <c r="O75" s="44"/>
      <c r="P75" s="44"/>
      <c r="Q75" s="44">
        <f t="shared" si="7"/>
        <v>0</v>
      </c>
    </row>
    <row r="76" spans="2:17" ht="15.5" hidden="1" x14ac:dyDescent="0.35">
      <c r="B76" s="36" t="s">
        <v>35</v>
      </c>
      <c r="C76" s="55"/>
      <c r="D76" s="28"/>
      <c r="E76" s="44"/>
      <c r="F76" s="9"/>
      <c r="G76" s="44"/>
      <c r="H76" s="9"/>
      <c r="I76" s="44"/>
      <c r="J76" s="44"/>
      <c r="K76" s="44"/>
      <c r="L76" s="44"/>
      <c r="M76" s="44"/>
      <c r="N76" s="44"/>
      <c r="O76" s="44"/>
      <c r="P76" s="44"/>
      <c r="Q76" s="44">
        <f t="shared" si="7"/>
        <v>0</v>
      </c>
    </row>
    <row r="77" spans="2:17" ht="15.5" hidden="1" x14ac:dyDescent="0.35">
      <c r="B77" s="41" t="s">
        <v>36</v>
      </c>
      <c r="C77" s="55"/>
      <c r="D77" s="29"/>
      <c r="E77" s="44"/>
      <c r="G77" s="44"/>
      <c r="I77" s="44"/>
      <c r="J77" s="44"/>
      <c r="K77" s="44"/>
      <c r="L77" s="44"/>
      <c r="M77" s="44"/>
      <c r="N77" s="44"/>
      <c r="O77" s="44"/>
      <c r="P77" s="44"/>
      <c r="Q77" s="44">
        <f t="shared" si="7"/>
        <v>0</v>
      </c>
    </row>
    <row r="78" spans="2:17" ht="15.5" hidden="1" x14ac:dyDescent="0.35">
      <c r="B78" s="43" t="s">
        <v>37</v>
      </c>
      <c r="C78" s="63"/>
      <c r="D78" s="29"/>
      <c r="E78" s="44"/>
      <c r="G78" s="44"/>
      <c r="I78" s="44"/>
      <c r="J78" s="44"/>
      <c r="K78" s="44"/>
      <c r="L78" s="44"/>
      <c r="M78" s="44"/>
      <c r="N78" s="44"/>
      <c r="O78" s="44"/>
      <c r="P78" s="44"/>
      <c r="Q78" s="44">
        <f t="shared" si="7"/>
        <v>0</v>
      </c>
    </row>
    <row r="79" spans="2:17" ht="15.5" hidden="1" x14ac:dyDescent="0.35">
      <c r="B79" s="43" t="s">
        <v>38</v>
      </c>
      <c r="C79" s="63"/>
      <c r="D79" s="29"/>
      <c r="E79" s="44"/>
      <c r="G79" s="44"/>
      <c r="I79" s="44"/>
      <c r="J79" s="44"/>
      <c r="K79" s="44"/>
      <c r="L79" s="44"/>
      <c r="M79" s="44"/>
      <c r="N79" s="44"/>
      <c r="O79" s="44"/>
      <c r="P79" s="44"/>
      <c r="Q79" s="44">
        <f t="shared" si="7"/>
        <v>0</v>
      </c>
    </row>
    <row r="80" spans="2:17" ht="15.5" hidden="1" x14ac:dyDescent="0.35">
      <c r="B80" s="41" t="s">
        <v>39</v>
      </c>
      <c r="C80" s="55"/>
      <c r="D80" s="29"/>
      <c r="E80" s="44"/>
      <c r="G80" s="44"/>
      <c r="I80" s="44"/>
      <c r="J80" s="44"/>
      <c r="K80" s="44"/>
      <c r="L80" s="44"/>
      <c r="M80" s="44"/>
      <c r="N80" s="44"/>
      <c r="O80" s="44"/>
      <c r="P80" s="44"/>
      <c r="Q80" s="44">
        <f t="shared" si="7"/>
        <v>0</v>
      </c>
    </row>
    <row r="81" spans="2:18" ht="15.5" hidden="1" x14ac:dyDescent="0.35">
      <c r="B81" s="43" t="s">
        <v>40</v>
      </c>
      <c r="C81" s="63"/>
      <c r="D81" s="29"/>
      <c r="E81" s="44"/>
      <c r="G81" s="44"/>
      <c r="I81" s="44"/>
      <c r="J81" s="44"/>
      <c r="K81" s="44"/>
      <c r="L81" s="44"/>
      <c r="M81" s="44"/>
      <c r="N81" s="44"/>
      <c r="O81" s="44"/>
      <c r="P81" s="44"/>
      <c r="Q81" s="44">
        <f t="shared" si="7"/>
        <v>0</v>
      </c>
    </row>
    <row r="82" spans="2:18" ht="15.5" hidden="1" x14ac:dyDescent="0.35">
      <c r="B82" s="43" t="s">
        <v>41</v>
      </c>
      <c r="C82" s="63"/>
      <c r="D82" s="29"/>
      <c r="E82" s="44"/>
      <c r="G82" s="44"/>
      <c r="I82" s="44"/>
      <c r="J82" s="44"/>
      <c r="K82" s="44"/>
      <c r="L82" s="44"/>
      <c r="M82" s="44"/>
      <c r="N82" s="44"/>
      <c r="O82" s="44"/>
      <c r="P82" s="44"/>
      <c r="Q82" s="44">
        <f t="shared" si="7"/>
        <v>0</v>
      </c>
    </row>
    <row r="83" spans="2:18" ht="15.5" hidden="1" x14ac:dyDescent="0.35">
      <c r="B83" s="41" t="s">
        <v>42</v>
      </c>
      <c r="C83" s="55"/>
      <c r="D83" s="29"/>
      <c r="E83" s="44"/>
      <c r="G83" s="44"/>
      <c r="I83" s="44"/>
      <c r="J83" s="44"/>
      <c r="K83" s="44"/>
      <c r="L83" s="44"/>
      <c r="M83" s="44"/>
      <c r="N83" s="44"/>
      <c r="O83" s="44"/>
      <c r="P83" s="44"/>
      <c r="Q83" s="44">
        <f t="shared" si="7"/>
        <v>0</v>
      </c>
    </row>
    <row r="84" spans="2:18" ht="15.65" hidden="1" customHeight="1" x14ac:dyDescent="0.35">
      <c r="B84" s="43" t="s">
        <v>43</v>
      </c>
      <c r="C84" s="63"/>
      <c r="D84" s="29"/>
      <c r="E84" s="44"/>
      <c r="G84" s="44"/>
      <c r="I84" s="44"/>
      <c r="J84" s="44"/>
      <c r="K84" s="44"/>
      <c r="L84" s="44"/>
      <c r="M84" s="44"/>
      <c r="N84" s="44"/>
      <c r="O84" s="44"/>
      <c r="P84" s="44"/>
      <c r="Q84" s="44">
        <f t="shared" si="7"/>
        <v>0</v>
      </c>
    </row>
    <row r="85" spans="2:18" s="51" customFormat="1" ht="15.5" x14ac:dyDescent="0.35">
      <c r="B85" s="48" t="s">
        <v>33</v>
      </c>
      <c r="C85" s="49">
        <f>C12+C18+C28+C54</f>
        <v>836669483</v>
      </c>
      <c r="D85" s="31">
        <f>D54+D28+D18+D12+D64+D38</f>
        <v>922707675</v>
      </c>
      <c r="E85" s="42">
        <f>E12+E18+E28+E38+E47+E54+E64+E69+E72</f>
        <v>58595007.609999999</v>
      </c>
      <c r="F85" s="42">
        <f>F12+F18+F28+F38+F47+F54+F64+F69+F72</f>
        <v>61708749.550000004</v>
      </c>
      <c r="G85" s="42">
        <f>G12+G18+G28+G38+G47+G54+G64+G69+G72</f>
        <v>70751972.349999994</v>
      </c>
      <c r="H85" s="42">
        <f>H12+H18+H28+H38+H47+H54+H64+H69+H72</f>
        <v>57973745.770000003</v>
      </c>
      <c r="I85" s="42">
        <f>I12+I18+I28+I38+I47+I54+I64+I69+I72+I76</f>
        <v>62119436.019999996</v>
      </c>
      <c r="J85" s="42">
        <f t="shared" ref="J85:P85" si="8">J12+J18+J28+J38+J47+J54+J64+J69+J72+J76</f>
        <v>63491126.640000008</v>
      </c>
      <c r="K85" s="42">
        <f>K12+K18+K28+K38+K47+K54+K64+K69+K72+K76</f>
        <v>59377125.539999999</v>
      </c>
      <c r="L85" s="42">
        <f t="shared" si="8"/>
        <v>56366407.129999995</v>
      </c>
      <c r="M85" s="42">
        <f t="shared" si="8"/>
        <v>59556685.550000004</v>
      </c>
      <c r="N85" s="42">
        <f>N12+N18+N28+N38+N47+N54+N64+N69+N72+N76</f>
        <v>62138019.190000005</v>
      </c>
      <c r="O85" s="42">
        <f>O12+O18+O28+O38+O47+O54+O64+O69+O72+O76</f>
        <v>128299587.91999997</v>
      </c>
      <c r="P85" s="42">
        <f t="shared" si="8"/>
        <v>0</v>
      </c>
      <c r="Q85" s="50">
        <f>Q12+Q18+Q28+Q54</f>
        <v>740302498.44000006</v>
      </c>
    </row>
    <row r="86" spans="2:18" s="51" customFormat="1" ht="25" customHeight="1" x14ac:dyDescent="0.35">
      <c r="B86" s="70"/>
      <c r="C86" s="49"/>
      <c r="D86" s="3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50"/>
    </row>
    <row r="87" spans="2:18" s="51" customFormat="1" ht="25" customHeight="1" x14ac:dyDescent="0.35">
      <c r="B87" s="70"/>
      <c r="C87" s="49"/>
      <c r="D87" s="31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50"/>
    </row>
    <row r="88" spans="2:18" s="51" customFormat="1" ht="25" customHeight="1" x14ac:dyDescent="0.35">
      <c r="B88" s="70"/>
      <c r="C88" s="49"/>
      <c r="D88" s="3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50"/>
    </row>
    <row r="89" spans="2:18" s="51" customFormat="1" ht="25" customHeight="1" x14ac:dyDescent="0.35">
      <c r="B89" s="70"/>
      <c r="C89" s="49"/>
      <c r="D89" s="31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50"/>
    </row>
    <row r="90" spans="2:18" x14ac:dyDescent="0.35">
      <c r="C90" s="46"/>
      <c r="N90" s="45"/>
      <c r="O90" s="45"/>
    </row>
    <row r="91" spans="2:18" x14ac:dyDescent="0.35">
      <c r="C91" s="44"/>
      <c r="D91" s="53"/>
      <c r="K91" s="45"/>
      <c r="O91" s="44"/>
    </row>
    <row r="92" spans="2:18" ht="15.5" x14ac:dyDescent="0.35">
      <c r="B92" s="12" t="s">
        <v>65</v>
      </c>
      <c r="I92" s="10"/>
      <c r="J92" s="10"/>
      <c r="K92" s="34"/>
      <c r="L92" s="10"/>
      <c r="M92" s="76" t="s">
        <v>69</v>
      </c>
      <c r="N92" s="76"/>
      <c r="O92" s="76"/>
      <c r="P92" s="76"/>
      <c r="Q92" s="10"/>
      <c r="R92" s="10"/>
    </row>
    <row r="93" spans="2:18" ht="21" customHeight="1" x14ac:dyDescent="0.35">
      <c r="D93" s="53"/>
      <c r="I93" s="45"/>
    </row>
    <row r="94" spans="2:18" ht="23.25" customHeight="1" x14ac:dyDescent="0.35">
      <c r="B94" s="13" t="s">
        <v>66</v>
      </c>
      <c r="M94" s="77" t="s">
        <v>70</v>
      </c>
      <c r="N94" s="77"/>
      <c r="O94" s="77"/>
      <c r="P94" s="77"/>
    </row>
    <row r="95" spans="2:18" ht="15.5" x14ac:dyDescent="0.35">
      <c r="B95" s="12" t="s">
        <v>78</v>
      </c>
      <c r="C95" s="8"/>
      <c r="I95" s="10"/>
      <c r="J95" s="67"/>
      <c r="K95" s="10"/>
      <c r="L95" s="10"/>
      <c r="M95" s="76" t="s">
        <v>76</v>
      </c>
      <c r="N95" s="76"/>
      <c r="O95" s="76"/>
      <c r="P95" s="76"/>
      <c r="Q95" s="10"/>
      <c r="R95" s="10"/>
    </row>
    <row r="96" spans="2:18" ht="15.5" x14ac:dyDescent="0.35">
      <c r="B96" s="12" t="s">
        <v>79</v>
      </c>
      <c r="C96" s="8"/>
      <c r="E96" s="76"/>
      <c r="F96" s="76"/>
      <c r="G96" s="76"/>
      <c r="H96" s="76"/>
      <c r="I96" s="10"/>
      <c r="J96" s="10"/>
      <c r="K96" s="10"/>
      <c r="L96" s="10"/>
      <c r="M96" s="76" t="s">
        <v>71</v>
      </c>
      <c r="N96" s="76"/>
      <c r="O96" s="76"/>
      <c r="P96" s="76"/>
      <c r="Q96" s="10"/>
      <c r="R96" s="10"/>
    </row>
    <row r="97" spans="2:8" ht="15.5" x14ac:dyDescent="0.35">
      <c r="C97" s="8"/>
      <c r="E97" s="76" t="s">
        <v>67</v>
      </c>
      <c r="F97" s="76"/>
      <c r="G97" s="76"/>
      <c r="H97" s="76"/>
    </row>
    <row r="98" spans="2:8" ht="29.25" customHeight="1" x14ac:dyDescent="0.35">
      <c r="C98" s="8"/>
    </row>
    <row r="99" spans="2:8" x14ac:dyDescent="0.35">
      <c r="E99" s="77" t="s">
        <v>66</v>
      </c>
      <c r="F99" s="77"/>
      <c r="G99" s="77"/>
      <c r="H99" s="77"/>
    </row>
    <row r="100" spans="2:8" ht="15.5" x14ac:dyDescent="0.35">
      <c r="B100" s="11"/>
      <c r="E100" s="76" t="s">
        <v>75</v>
      </c>
      <c r="F100" s="76"/>
      <c r="G100" s="76"/>
      <c r="H100" s="76"/>
    </row>
    <row r="101" spans="2:8" ht="15.5" x14ac:dyDescent="0.35">
      <c r="B101" s="11"/>
      <c r="E101" s="76" t="s">
        <v>68</v>
      </c>
      <c r="F101" s="76"/>
      <c r="G101" s="76"/>
      <c r="H101" s="76"/>
    </row>
    <row r="102" spans="2:8" ht="15.65" customHeight="1" x14ac:dyDescent="0.35">
      <c r="B102" s="11"/>
    </row>
    <row r="103" spans="2:8" ht="393" customHeight="1" x14ac:dyDescent="0.35">
      <c r="B103" s="11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ageMargins left="0.25" right="0.25" top="0.75" bottom="0.75" header="0.3" footer="0.3"/>
  <pageSetup paperSize="5" scale="49" fitToHeight="0" orientation="landscape" horizontalDpi="4294967295" verticalDpi="4294967295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R103"/>
  <sheetViews>
    <sheetView showGridLines="0" tabSelected="1" topLeftCell="B1" zoomScale="80" zoomScaleNormal="80" zoomScaleSheetLayoutView="44" workbookViewId="0">
      <selection activeCell="K91" sqref="K91"/>
    </sheetView>
  </sheetViews>
  <sheetFormatPr baseColWidth="10" defaultColWidth="11.453125" defaultRowHeight="14.5" x14ac:dyDescent="0.35"/>
  <cols>
    <col min="2" max="2" width="89.453125" customWidth="1"/>
    <col min="3" max="3" width="24.26953125" hidden="1" customWidth="1"/>
    <col min="4" max="4" width="23.453125" hidden="1" customWidth="1"/>
    <col min="5" max="5" width="16" bestFit="1" customWidth="1"/>
    <col min="6" max="6" width="14.54296875" customWidth="1"/>
    <col min="7" max="7" width="14.7265625" customWidth="1"/>
    <col min="8" max="8" width="15.36328125" bestFit="1" customWidth="1"/>
    <col min="9" max="9" width="14.7265625" customWidth="1"/>
    <col min="10" max="10" width="16" customWidth="1"/>
    <col min="11" max="11" width="14.54296875" customWidth="1"/>
    <col min="12" max="12" width="14.7265625" customWidth="1"/>
    <col min="13" max="14" width="14.81640625" customWidth="1"/>
    <col min="15" max="15" width="15.36328125" bestFit="1" customWidth="1"/>
    <col min="16" max="16" width="15.453125" customWidth="1"/>
    <col min="17" max="17" width="15.81640625" customWidth="1"/>
  </cols>
  <sheetData>
    <row r="3" spans="1:17" ht="28.5" customHeight="1" x14ac:dyDescent="0.3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21" customHeight="1" x14ac:dyDescent="0.35">
      <c r="B4" s="86" t="s">
        <v>64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ht="15.5" x14ac:dyDescent="0.35">
      <c r="B5" s="97" t="s">
        <v>80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ht="15.75" customHeight="1" x14ac:dyDescent="0.35">
      <c r="B6" s="90" t="s">
        <v>81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17" ht="15.75" customHeight="1" x14ac:dyDescent="0.35">
      <c r="B7" s="90" t="s">
        <v>45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35">
      <c r="C8" s="45"/>
      <c r="D8" s="46"/>
      <c r="E8" s="45"/>
      <c r="H8" s="45"/>
      <c r="I8" s="46"/>
      <c r="J8" s="64"/>
    </row>
    <row r="9" spans="1:17" ht="25.5" customHeight="1" x14ac:dyDescent="0.35">
      <c r="A9" s="99" t="s">
        <v>82</v>
      </c>
      <c r="B9" s="99" t="s">
        <v>34</v>
      </c>
      <c r="C9" s="100" t="s">
        <v>60</v>
      </c>
      <c r="D9" s="100" t="s">
        <v>59</v>
      </c>
      <c r="E9" s="101" t="s">
        <v>210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x14ac:dyDescent="0.35">
      <c r="A10" s="99"/>
      <c r="B10" s="99"/>
      <c r="C10" s="100"/>
      <c r="D10" s="100"/>
      <c r="E10" s="40" t="s">
        <v>47</v>
      </c>
      <c r="F10" s="40" t="s">
        <v>48</v>
      </c>
      <c r="G10" s="40" t="s">
        <v>49</v>
      </c>
      <c r="H10" s="40" t="s">
        <v>50</v>
      </c>
      <c r="I10" s="40" t="s">
        <v>51</v>
      </c>
      <c r="J10" s="40" t="s">
        <v>52</v>
      </c>
      <c r="K10" s="40" t="s">
        <v>53</v>
      </c>
      <c r="L10" s="40" t="s">
        <v>54</v>
      </c>
      <c r="M10" s="40" t="s">
        <v>55</v>
      </c>
      <c r="N10" s="40" t="s">
        <v>56</v>
      </c>
      <c r="O10" s="40" t="s">
        <v>57</v>
      </c>
      <c r="P10" s="40" t="s">
        <v>58</v>
      </c>
      <c r="Q10" s="40" t="s">
        <v>46</v>
      </c>
    </row>
    <row r="11" spans="1:17" x14ac:dyDescent="0.35">
      <c r="A11" s="39" t="s">
        <v>0</v>
      </c>
      <c r="B11" s="3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s="39" customFormat="1" x14ac:dyDescent="0.35">
      <c r="B12" s="41" t="s">
        <v>1</v>
      </c>
      <c r="C12" s="55">
        <f>+SUM(C13:C17)</f>
        <v>692926483</v>
      </c>
      <c r="D12" s="42">
        <f>+D13+D14+D15+D16+D17</f>
        <v>708980483.45000005</v>
      </c>
      <c r="E12" s="42">
        <f t="shared" ref="E12:P12" si="0">E13+E14+E15+E16+E17</f>
        <v>51498302.079999998</v>
      </c>
      <c r="F12" s="65">
        <f t="shared" si="0"/>
        <v>53845088.090000004</v>
      </c>
      <c r="G12" s="65">
        <f t="shared" si="0"/>
        <v>54529615.989999995</v>
      </c>
      <c r="H12" s="65">
        <f>H13+H14+H15+H16+H17</f>
        <v>51181036.390000001</v>
      </c>
      <c r="I12" s="65">
        <f t="shared" si="0"/>
        <v>52759420.219999999</v>
      </c>
      <c r="J12" s="65">
        <f t="shared" si="0"/>
        <v>49604111.920000009</v>
      </c>
      <c r="K12" s="65">
        <f t="shared" si="0"/>
        <v>52141228</v>
      </c>
      <c r="L12" s="65">
        <f t="shared" si="0"/>
        <v>48693758.709999993</v>
      </c>
      <c r="M12" s="65">
        <f t="shared" si="0"/>
        <v>51683922.050000004</v>
      </c>
      <c r="N12" s="65">
        <f t="shared" si="0"/>
        <v>52481250.190000005</v>
      </c>
      <c r="O12" s="65">
        <f t="shared" si="0"/>
        <v>121353191.04999998</v>
      </c>
      <c r="P12" s="65">
        <f t="shared" si="0"/>
        <v>0</v>
      </c>
      <c r="Q12" s="42">
        <f>Q13+Q14+Q15+Q16+Q17</f>
        <v>639770924.69000006</v>
      </c>
    </row>
    <row r="13" spans="1:17" ht="15.5" x14ac:dyDescent="0.35">
      <c r="A13" t="s">
        <v>83</v>
      </c>
      <c r="B13" s="43" t="s">
        <v>90</v>
      </c>
      <c r="C13" s="58">
        <f>+'P1 Presupuesto Aprobado'!D12</f>
        <v>562197947</v>
      </c>
      <c r="D13" s="29">
        <f>+'P1 Presupuesto Aprobado'!E12</f>
        <v>544186947</v>
      </c>
      <c r="E13" s="45">
        <v>42310583.380000003</v>
      </c>
      <c r="F13" s="45">
        <v>42333864.420000002</v>
      </c>
      <c r="G13" s="44">
        <f>+'P2 Presupuesto Aprobado-Ejec '!G13</f>
        <v>42725656.329999998</v>
      </c>
      <c r="H13" s="45">
        <f>+'P2 Presupuesto Aprobado-Ejec '!H13</f>
        <v>41389838.100000001</v>
      </c>
      <c r="I13" s="45">
        <f>+'P2 Presupuesto Aprobado-Ejec '!I13</f>
        <v>41827076.43</v>
      </c>
      <c r="J13" s="45">
        <f>+'P2 Presupuesto Aprobado-Ejec '!J13</f>
        <v>39513802.380000003</v>
      </c>
      <c r="K13" s="45">
        <f>+'P2 Presupuesto Aprobado-Ejec '!K13</f>
        <v>40540331.289999999</v>
      </c>
      <c r="L13" s="45">
        <f>+'P2 Presupuesto Aprobado-Ejec '!L13</f>
        <v>39559715.729999997</v>
      </c>
      <c r="M13" s="45">
        <f>+'P2 Presupuesto Aprobado-Ejec '!M13</f>
        <v>41425166</v>
      </c>
      <c r="N13" s="45">
        <f>+'P2 Presupuesto Aprobado-Ejec '!N13</f>
        <v>39431410.75</v>
      </c>
      <c r="O13" s="45">
        <f>+'P2 Presupuesto Aprobado-Ejec '!O13</f>
        <v>80749360.989999995</v>
      </c>
      <c r="P13" s="44"/>
      <c r="Q13" s="44">
        <f>SUM(E13:P13)</f>
        <v>491806805.80000007</v>
      </c>
    </row>
    <row r="14" spans="1:17" ht="15.5" x14ac:dyDescent="0.35">
      <c r="A14" t="s">
        <v>84</v>
      </c>
      <c r="B14" s="43" t="s">
        <v>91</v>
      </c>
      <c r="C14" s="58">
        <f>+'P1 Presupuesto Aprobado'!D13</f>
        <v>23000000</v>
      </c>
      <c r="D14" s="29">
        <f>+'P1 Presupuesto Aprobado'!E13</f>
        <v>17723000</v>
      </c>
      <c r="E14" s="45">
        <v>1277823.6000000001</v>
      </c>
      <c r="F14" s="44">
        <v>2189133.7799999998</v>
      </c>
      <c r="G14" s="44">
        <f>+'P2 Presupuesto Aprobado-Ejec '!G14</f>
        <v>1036970.23</v>
      </c>
      <c r="H14" s="45">
        <f>+'P2 Presupuesto Aprobado-Ejec '!H14</f>
        <v>1228124.98</v>
      </c>
      <c r="I14" s="45">
        <f>+'P2 Presupuesto Aprobado-Ejec '!I14</f>
        <v>1434758.88</v>
      </c>
      <c r="J14" s="45">
        <f>+'P2 Presupuesto Aprobado-Ejec '!J14</f>
        <v>1345556.53</v>
      </c>
      <c r="K14" s="45">
        <f>+'P2 Presupuesto Aprobado-Ejec '!K14</f>
        <v>1577433.56</v>
      </c>
      <c r="L14" s="45">
        <f>+'P2 Presupuesto Aprobado-Ejec '!L14</f>
        <v>1247000</v>
      </c>
      <c r="M14" s="45">
        <f>+'P2 Presupuesto Aprobado-Ejec '!M14</f>
        <v>1363517.49</v>
      </c>
      <c r="N14" s="45">
        <f>+'P2 Presupuesto Aprobado-Ejec '!N14</f>
        <v>1367371.36</v>
      </c>
      <c r="O14" s="45">
        <f>+'P2 Presupuesto Aprobado-Ejec '!O14</f>
        <v>1286000</v>
      </c>
      <c r="P14" s="44"/>
      <c r="Q14" s="44">
        <f>SUM(E14:P14)</f>
        <v>15353690.41</v>
      </c>
    </row>
    <row r="15" spans="1:17" ht="15.5" x14ac:dyDescent="0.35">
      <c r="A15" t="s">
        <v>85</v>
      </c>
      <c r="B15" s="43" t="s">
        <v>94</v>
      </c>
      <c r="C15" s="59">
        <f>+'P1 Presupuesto Aprobado'!D14</f>
        <v>2400000</v>
      </c>
      <c r="D15" s="34">
        <f>+'P1 Presupuesto Aprobado'!E14</f>
        <v>1800000</v>
      </c>
      <c r="E15" s="45">
        <v>135684.5</v>
      </c>
      <c r="F15" s="44">
        <v>135684.5</v>
      </c>
      <c r="G15" s="44">
        <f>+'P2 Presupuesto Aprobado-Ejec '!G15</f>
        <v>135684.5</v>
      </c>
      <c r="H15" s="45">
        <f>+'P2 Presupuesto Aprobado-Ejec '!H15</f>
        <v>135684.5</v>
      </c>
      <c r="I15" s="45">
        <f>+'P2 Presupuesto Aprobado-Ejec '!I15</f>
        <v>135684.5</v>
      </c>
      <c r="J15" s="45">
        <f>+'P2 Presupuesto Aprobado-Ejec '!J15</f>
        <v>135684.5</v>
      </c>
      <c r="K15" s="45">
        <f>+'P2 Presupuesto Aprobado-Ejec '!K15</f>
        <v>135684.5</v>
      </c>
      <c r="L15" s="45">
        <f>+'P2 Presupuesto Aprobado-Ejec '!L15</f>
        <v>126101.17</v>
      </c>
      <c r="M15" s="45">
        <f>+'P2 Presupuesto Aprobado-Ejec '!M15</f>
        <v>123809.5</v>
      </c>
      <c r="N15" s="45">
        <f>+'P2 Presupuesto Aprobado-Ejec '!N15</f>
        <v>116842.84</v>
      </c>
      <c r="O15" s="45">
        <f>+'P2 Presupuesto Aprobado-Ejec '!O15</f>
        <v>145309.5</v>
      </c>
      <c r="P15" s="44"/>
      <c r="Q15" s="44">
        <f>SUM(E15:P15)</f>
        <v>1461854.51</v>
      </c>
    </row>
    <row r="16" spans="1:17" ht="15.5" x14ac:dyDescent="0.35">
      <c r="A16" t="s">
        <v>86</v>
      </c>
      <c r="B16" s="43" t="s">
        <v>92</v>
      </c>
      <c r="C16" s="58">
        <f>+'P1 Presupuesto Aprobado'!D15</f>
        <v>40000000</v>
      </c>
      <c r="D16" s="29">
        <f>+'P1 Presupuesto Aprobado'!E15</f>
        <v>70792000.450000003</v>
      </c>
      <c r="E16" s="45">
        <v>1428187.26</v>
      </c>
      <c r="F16" s="44">
        <v>2798920.29</v>
      </c>
      <c r="G16" s="44">
        <f>+'P2 Presupuesto Aprobado-Ejec '!G16</f>
        <v>4210058.88</v>
      </c>
      <c r="H16" s="45">
        <f>+'P2 Presupuesto Aprobado-Ejec '!H16</f>
        <v>2002105.65</v>
      </c>
      <c r="I16" s="45">
        <f>+'P2 Presupuesto Aprobado-Ejec '!I16</f>
        <v>2976935.51</v>
      </c>
      <c r="J16" s="45">
        <f>+'P2 Presupuesto Aprobado-Ejec '!J16</f>
        <v>2581327.88</v>
      </c>
      <c r="K16" s="45">
        <f>+'P2 Presupuesto Aprobado-Ejec '!K16</f>
        <v>3843531.87</v>
      </c>
      <c r="L16" s="45">
        <f>+'P2 Presupuesto Aprobado-Ejec '!L16</f>
        <v>1654433.65</v>
      </c>
      <c r="M16" s="45">
        <f>+'P2 Presupuesto Aprobado-Ejec '!M16</f>
        <v>2794452.35</v>
      </c>
      <c r="N16" s="45">
        <f>+'P2 Presupuesto Aprobado-Ejec '!N16</f>
        <v>5644496.2300000004</v>
      </c>
      <c r="O16" s="45">
        <f>+'P2 Presupuesto Aprobado-Ejec '!O16</f>
        <v>33287779.93</v>
      </c>
      <c r="P16" s="44"/>
      <c r="Q16" s="44">
        <f>SUM(E16:P16)</f>
        <v>63222229.5</v>
      </c>
    </row>
    <row r="17" spans="1:17" ht="15.5" x14ac:dyDescent="0.35">
      <c r="A17" t="s">
        <v>87</v>
      </c>
      <c r="B17" s="43" t="s">
        <v>93</v>
      </c>
      <c r="C17" s="58">
        <f>+'P1 Presupuesto Aprobado'!D16</f>
        <v>65328536</v>
      </c>
      <c r="D17" s="29">
        <f>+'P1 Presupuesto Aprobado'!E16</f>
        <v>74478536</v>
      </c>
      <c r="E17" s="45">
        <v>6346023.3399999999</v>
      </c>
      <c r="F17" s="44">
        <v>6387485.0999999996</v>
      </c>
      <c r="G17" s="44">
        <f>+'P2 Presupuesto Aprobado-Ejec '!G17</f>
        <v>6421246.0499999998</v>
      </c>
      <c r="H17" s="45">
        <f>+'P2 Presupuesto Aprobado-Ejec '!H17</f>
        <v>6425283.1600000001</v>
      </c>
      <c r="I17" s="45">
        <f>+'P2 Presupuesto Aprobado-Ejec '!I17</f>
        <v>6384964.9000000004</v>
      </c>
      <c r="J17" s="45">
        <f>+'P2 Presupuesto Aprobado-Ejec '!J17</f>
        <v>6027740.6299999999</v>
      </c>
      <c r="K17" s="45">
        <f>+'P2 Presupuesto Aprobado-Ejec '!K17</f>
        <v>6044246.7800000003</v>
      </c>
      <c r="L17" s="45">
        <f>+'P2 Presupuesto Aprobado-Ejec '!L17</f>
        <v>6106508.1600000001</v>
      </c>
      <c r="M17" s="45">
        <f>+'P2 Presupuesto Aprobado-Ejec '!M17</f>
        <v>5976976.71</v>
      </c>
      <c r="N17" s="45">
        <f>+'P2 Presupuesto Aprobado-Ejec '!N17</f>
        <v>5921129.0099999998</v>
      </c>
      <c r="O17" s="45">
        <f>+'P2 Presupuesto Aprobado-Ejec '!O17</f>
        <v>5884740.6299999999</v>
      </c>
      <c r="P17" s="44"/>
      <c r="Q17" s="44">
        <f>SUM(E17:P17)</f>
        <v>67926344.469999999</v>
      </c>
    </row>
    <row r="18" spans="1:17" s="39" customFormat="1" ht="15.5" x14ac:dyDescent="0.35">
      <c r="B18" s="41" t="s">
        <v>2</v>
      </c>
      <c r="C18" s="60">
        <f>+SUM(C19:C27)</f>
        <v>112033000</v>
      </c>
      <c r="D18" s="42">
        <f>+D19+D20+D21+D22+D23+D24+D25+D26+D27</f>
        <v>163735823.55000001</v>
      </c>
      <c r="E18" s="42">
        <f>+SUM(E19:E27)</f>
        <v>5939459.2200000007</v>
      </c>
      <c r="F18" s="65">
        <f t="shared" ref="F18:P18" si="1">+SUM(F19:F27)</f>
        <v>6750939.04</v>
      </c>
      <c r="G18" s="65">
        <f t="shared" si="1"/>
        <v>9041454.6799999997</v>
      </c>
      <c r="H18" s="65">
        <f t="shared" si="1"/>
        <v>6145507.46</v>
      </c>
      <c r="I18" s="65">
        <f t="shared" si="1"/>
        <v>6565233.29</v>
      </c>
      <c r="J18" s="65">
        <f t="shared" si="1"/>
        <v>13475038.01</v>
      </c>
      <c r="K18" s="65">
        <f t="shared" si="1"/>
        <v>5601071.0700000003</v>
      </c>
      <c r="L18" s="65">
        <f t="shared" si="1"/>
        <v>5407880.1000000006</v>
      </c>
      <c r="M18" s="65">
        <f t="shared" si="1"/>
        <v>7013252.9500000011</v>
      </c>
      <c r="N18" s="65">
        <f t="shared" si="1"/>
        <v>5713254.870000001</v>
      </c>
      <c r="O18" s="65">
        <f t="shared" si="1"/>
        <v>6225966.8599999994</v>
      </c>
      <c r="P18" s="65">
        <f t="shared" si="1"/>
        <v>0</v>
      </c>
      <c r="Q18" s="42">
        <f>Q19+Q20+Q21+Q22+Q23+Q24+Q25+Q26+Q27</f>
        <v>77879057.549999982</v>
      </c>
    </row>
    <row r="19" spans="1:17" ht="15.5" x14ac:dyDescent="0.35">
      <c r="A19" t="s">
        <v>88</v>
      </c>
      <c r="B19" s="57" t="s">
        <v>209</v>
      </c>
      <c r="C19" s="58">
        <f>+'P1 Presupuesto Aprobado'!D18</f>
        <v>9060000</v>
      </c>
      <c r="D19" s="29">
        <f>+'P1 Presupuesto Aprobado'!E18</f>
        <v>10480000</v>
      </c>
      <c r="E19" s="45">
        <v>799117.06</v>
      </c>
      <c r="F19" s="8">
        <v>728974.42</v>
      </c>
      <c r="G19" s="44">
        <f>+'P2 Presupuesto Aprobado-Ejec '!G19</f>
        <v>836857.87</v>
      </c>
      <c r="H19" s="45">
        <f>+'P2 Presupuesto Aprobado-Ejec '!H19</f>
        <v>942151.1</v>
      </c>
      <c r="I19" s="45">
        <f>+'P2 Presupuesto Aprobado-Ejec '!I19</f>
        <v>703209.12</v>
      </c>
      <c r="J19" s="45">
        <f>+'P2 Presupuesto Aprobado-Ejec '!J19</f>
        <v>1015530.31</v>
      </c>
      <c r="K19" s="45">
        <f>+'P2 Presupuesto Aprobado-Ejec '!K19</f>
        <v>897445.83</v>
      </c>
      <c r="L19" s="45">
        <f>+'P2 Presupuesto Aprobado-Ejec '!L19</f>
        <v>662475.28</v>
      </c>
      <c r="M19" s="45">
        <f>+'P2 Presupuesto Aprobado-Ejec '!M19</f>
        <v>895451.67</v>
      </c>
      <c r="N19" s="45">
        <f>+'P2 Presupuesto Aprobado-Ejec '!N19</f>
        <v>945218.17</v>
      </c>
      <c r="O19" s="45">
        <f>+'P2 Presupuesto Aprobado-Ejec '!O19</f>
        <v>857369.9</v>
      </c>
      <c r="P19" s="44"/>
      <c r="Q19" s="44">
        <f t="shared" ref="Q19:Q26" si="2">SUM(E19:P19)</f>
        <v>9283800.7300000023</v>
      </c>
    </row>
    <row r="20" spans="1:17" ht="15.5" x14ac:dyDescent="0.35">
      <c r="A20" t="s">
        <v>89</v>
      </c>
      <c r="B20" s="43" t="s">
        <v>104</v>
      </c>
      <c r="C20" s="58">
        <f>+'P1 Presupuesto Aprobado'!D19</f>
        <v>2000000</v>
      </c>
      <c r="D20" s="29">
        <f>+'P1 Presupuesto Aprobado'!E19</f>
        <v>1500000</v>
      </c>
      <c r="F20" s="44">
        <v>80000</v>
      </c>
      <c r="G20" s="44">
        <f>+'P2 Presupuesto Aprobado-Ejec '!G20</f>
        <v>350462.8</v>
      </c>
      <c r="H20" s="45">
        <f>+'P2 Presupuesto Aprobado-Ejec '!H20</f>
        <v>0</v>
      </c>
      <c r="I20" s="45">
        <f>+'P2 Presupuesto Aprobado-Ejec '!I20</f>
        <v>1868.69</v>
      </c>
      <c r="J20" s="45">
        <f>+'P2 Presupuesto Aprobado-Ejec '!J20</f>
        <v>0</v>
      </c>
      <c r="K20" s="45">
        <f>+'P2 Presupuesto Aprobado-Ejec '!K20</f>
        <v>0</v>
      </c>
      <c r="L20" s="45">
        <f>+'P2 Presupuesto Aprobado-Ejec '!L20</f>
        <v>395.4</v>
      </c>
      <c r="M20" s="45">
        <f>+'P2 Presupuesto Aprobado-Ejec '!M20</f>
        <v>1154.43</v>
      </c>
      <c r="N20" s="45">
        <f>+'P2 Presupuesto Aprobado-Ejec '!N20</f>
        <v>0</v>
      </c>
      <c r="O20" s="45">
        <f>+'P2 Presupuesto Aprobado-Ejec '!O20</f>
        <v>15770.5</v>
      </c>
      <c r="P20" s="44"/>
      <c r="Q20" s="44">
        <f t="shared" si="2"/>
        <v>449651.82</v>
      </c>
    </row>
    <row r="21" spans="1:17" ht="15.5" x14ac:dyDescent="0.35">
      <c r="A21" t="s">
        <v>96</v>
      </c>
      <c r="B21" s="43" t="s">
        <v>105</v>
      </c>
      <c r="C21" s="58">
        <f>+'P1 Presupuesto Aprobado'!D20</f>
        <v>3450000</v>
      </c>
      <c r="D21" s="29">
        <f>+'P1 Presupuesto Aprobado'!E20</f>
        <v>2839800</v>
      </c>
      <c r="E21" s="45">
        <v>194274.31</v>
      </c>
      <c r="F21" s="8"/>
      <c r="G21" s="44">
        <f>+'P2 Presupuesto Aprobado-Ejec '!G21</f>
        <v>242634.52</v>
      </c>
      <c r="H21" s="45">
        <f>+'P2 Presupuesto Aprobado-Ejec '!H21</f>
        <v>975134.24</v>
      </c>
      <c r="I21" s="45">
        <f>+'P2 Presupuesto Aprobado-Ejec '!I21</f>
        <v>272954.12</v>
      </c>
      <c r="J21" s="45">
        <f>+'P2 Presupuesto Aprobado-Ejec '!J21</f>
        <v>226638.81</v>
      </c>
      <c r="K21" s="45">
        <f>+'P2 Presupuesto Aprobado-Ejec '!K21</f>
        <v>0</v>
      </c>
      <c r="L21" s="45">
        <f>+'P2 Presupuesto Aprobado-Ejec '!L21</f>
        <v>411390.26</v>
      </c>
      <c r="M21" s="45">
        <f>+'P2 Presupuesto Aprobado-Ejec '!M21</f>
        <v>197203.19</v>
      </c>
      <c r="N21" s="45">
        <f>+'P2 Presupuesto Aprobado-Ejec '!N21</f>
        <v>105960.77</v>
      </c>
      <c r="O21" s="45">
        <f>+'P2 Presupuesto Aprobado-Ejec '!O21</f>
        <v>62977.31</v>
      </c>
      <c r="P21" s="44"/>
      <c r="Q21" s="44">
        <f>SUM(E21:P21)</f>
        <v>2689167.53</v>
      </c>
    </row>
    <row r="22" spans="1:17" ht="15.5" x14ac:dyDescent="0.35">
      <c r="A22" t="s">
        <v>97</v>
      </c>
      <c r="B22" s="43" t="s">
        <v>106</v>
      </c>
      <c r="C22" s="58">
        <f>+'P1 Presupuesto Aprobado'!D21</f>
        <v>40030000</v>
      </c>
      <c r="D22" s="29">
        <f>+'P1 Presupuesto Aprobado'!E21</f>
        <v>36632000</v>
      </c>
      <c r="E22" s="45">
        <v>2558457.75</v>
      </c>
      <c r="F22" s="8">
        <v>3221124.97</v>
      </c>
      <c r="G22" s="44">
        <f>+'P2 Presupuesto Aprobado-Ejec '!G22</f>
        <v>3239314.26</v>
      </c>
      <c r="H22" s="45">
        <f>+'P2 Presupuesto Aprobado-Ejec '!H22</f>
        <v>3148725.99</v>
      </c>
      <c r="I22" s="45">
        <f>+'P2 Presupuesto Aprobado-Ejec '!I22</f>
        <v>3732099.92</v>
      </c>
      <c r="J22" s="45">
        <f>+'P2 Presupuesto Aprobado-Ejec '!J22</f>
        <v>2851026.75</v>
      </c>
      <c r="K22" s="45">
        <f>+'P2 Presupuesto Aprobado-Ejec '!K22</f>
        <v>3171563.22</v>
      </c>
      <c r="L22" s="45">
        <f>+'P2 Presupuesto Aprobado-Ejec '!L22</f>
        <v>2919021.77</v>
      </c>
      <c r="M22" s="45">
        <f>+'P2 Presupuesto Aprobado-Ejec '!M22</f>
        <v>2807795.05</v>
      </c>
      <c r="N22" s="45">
        <f>+'P2 Presupuesto Aprobado-Ejec '!N22</f>
        <v>2823675.81</v>
      </c>
      <c r="O22" s="45">
        <f>+'P2 Presupuesto Aprobado-Ejec '!O22</f>
        <v>2789665.67</v>
      </c>
      <c r="P22" s="44"/>
      <c r="Q22" s="44">
        <f t="shared" si="2"/>
        <v>33262471.159999996</v>
      </c>
    </row>
    <row r="23" spans="1:17" ht="15.5" x14ac:dyDescent="0.35">
      <c r="A23" t="s">
        <v>98</v>
      </c>
      <c r="B23" s="43" t="s">
        <v>107</v>
      </c>
      <c r="C23" s="58">
        <f>+'P1 Presupuesto Aprobado'!D22</f>
        <v>13553000</v>
      </c>
      <c r="D23" s="29">
        <f>+'P1 Presupuesto Aprobado'!E22</f>
        <v>15164000</v>
      </c>
      <c r="E23" s="45">
        <v>758610</v>
      </c>
      <c r="F23" s="46">
        <v>1095022.7</v>
      </c>
      <c r="G23" s="44">
        <f>+'P2 Presupuesto Aprobado-Ejec '!G23</f>
        <v>895355.46</v>
      </c>
      <c r="H23" s="45">
        <f>+'P2 Presupuesto Aprobado-Ejec '!H23</f>
        <v>164610</v>
      </c>
      <c r="I23" s="45">
        <f>+'P2 Presupuesto Aprobado-Ejec '!I23</f>
        <v>300610</v>
      </c>
      <c r="J23" s="45">
        <f>+'P2 Presupuesto Aprobado-Ejec '!J23</f>
        <v>7163777.8899999997</v>
      </c>
      <c r="K23" s="45">
        <f>+'P2 Presupuesto Aprobado-Ejec '!K23</f>
        <v>248360</v>
      </c>
      <c r="L23" s="45">
        <f>+'P2 Presupuesto Aprobado-Ejec '!L23</f>
        <v>0</v>
      </c>
      <c r="M23" s="45">
        <f>+'P2 Presupuesto Aprobado-Ejec '!M23</f>
        <v>176375</v>
      </c>
      <c r="N23" s="45">
        <f>+'P2 Presupuesto Aprobado-Ejec '!N23</f>
        <v>946603.15</v>
      </c>
      <c r="O23" s="45">
        <f>+'P2 Presupuesto Aprobado-Ejec '!O23</f>
        <v>1465148.63</v>
      </c>
      <c r="P23" s="44"/>
      <c r="Q23" s="44">
        <f t="shared" si="2"/>
        <v>13214472.830000002</v>
      </c>
    </row>
    <row r="24" spans="1:17" ht="15.5" x14ac:dyDescent="0.35">
      <c r="A24" t="s">
        <v>99</v>
      </c>
      <c r="B24" s="43" t="s">
        <v>108</v>
      </c>
      <c r="C24" s="58">
        <f>+'P1 Presupuesto Aprobado'!D23</f>
        <v>17550000</v>
      </c>
      <c r="D24" s="29">
        <f>+'P1 Presupuesto Aprobado'!E23</f>
        <v>15340000</v>
      </c>
      <c r="E24" s="45">
        <v>858703.33</v>
      </c>
      <c r="F24" s="8">
        <v>851511.58</v>
      </c>
      <c r="G24" s="44">
        <f>+'P2 Presupuesto Aprobado-Ejec '!G24</f>
        <v>1803916.2</v>
      </c>
      <c r="H24" s="45">
        <f>+'P2 Presupuesto Aprobado-Ejec '!H24</f>
        <v>864933.36</v>
      </c>
      <c r="I24" s="45">
        <f>+'P2 Presupuesto Aprobado-Ejec '!I24</f>
        <v>857814.24</v>
      </c>
      <c r="J24" s="45">
        <f>+'P2 Presupuesto Aprobado-Ejec '!J24</f>
        <v>854633.7</v>
      </c>
      <c r="K24" s="45">
        <f>+'P2 Presupuesto Aprobado-Ejec '!K24</f>
        <v>880803.01</v>
      </c>
      <c r="L24" s="45">
        <f>+'P2 Presupuesto Aprobado-Ejec '!L24</f>
        <v>877577.65</v>
      </c>
      <c r="M24" s="45">
        <f>+'P2 Presupuesto Aprobado-Ejec '!M24</f>
        <v>875860.23</v>
      </c>
      <c r="N24" s="45">
        <f>+'P2 Presupuesto Aprobado-Ejec '!N24</f>
        <v>813715.99</v>
      </c>
      <c r="O24" s="45">
        <f>+'P2 Presupuesto Aprobado-Ejec '!O24</f>
        <v>727648.2</v>
      </c>
      <c r="P24" s="44"/>
      <c r="Q24" s="44">
        <f t="shared" si="2"/>
        <v>10267117.49</v>
      </c>
    </row>
    <row r="25" spans="1:17" ht="15.5" x14ac:dyDescent="0.35">
      <c r="A25" t="s">
        <v>100</v>
      </c>
      <c r="B25" s="43" t="s">
        <v>109</v>
      </c>
      <c r="C25" s="58">
        <f>+'P1 Presupuesto Aprobado'!D24</f>
        <v>7540000</v>
      </c>
      <c r="D25" s="29">
        <f>+'P1 Presupuesto Aprobado'!E24</f>
        <v>54919232</v>
      </c>
      <c r="E25" s="45">
        <v>308528.7</v>
      </c>
      <c r="F25" s="44">
        <v>726519.38</v>
      </c>
      <c r="G25" s="44">
        <f>+'P2 Presupuesto Aprobado-Ejec '!G25</f>
        <v>1137179.6399999999</v>
      </c>
      <c r="H25" s="45">
        <f>+'P2 Presupuesto Aprobado-Ejec '!H25</f>
        <v>11425.77</v>
      </c>
      <c r="I25" s="45">
        <f>+'P2 Presupuesto Aprobado-Ejec '!I25</f>
        <v>291454.2</v>
      </c>
      <c r="J25" s="45">
        <f>+'P2 Presupuesto Aprobado-Ejec '!J25</f>
        <v>1242504.1499999999</v>
      </c>
      <c r="K25" s="45">
        <f>+'P2 Presupuesto Aprobado-Ejec '!K25</f>
        <v>236761.1</v>
      </c>
      <c r="L25" s="45">
        <f>+'P2 Presupuesto Aprobado-Ejec '!L25</f>
        <v>75342.259999999995</v>
      </c>
      <c r="M25" s="45">
        <f>+'P2 Presupuesto Aprobado-Ejec '!M25</f>
        <v>1493512.03</v>
      </c>
      <c r="N25" s="45">
        <f>+'P2 Presupuesto Aprobado-Ejec '!N25</f>
        <v>47843.48</v>
      </c>
      <c r="O25" s="45">
        <f>+'P2 Presupuesto Aprobado-Ejec '!O25</f>
        <v>40569.56</v>
      </c>
      <c r="P25" s="44"/>
      <c r="Q25" s="44">
        <f t="shared" si="2"/>
        <v>5611640.2699999996</v>
      </c>
    </row>
    <row r="26" spans="1:17" ht="15.5" x14ac:dyDescent="0.35">
      <c r="A26" t="s">
        <v>101</v>
      </c>
      <c r="B26" s="43" t="s">
        <v>110</v>
      </c>
      <c r="C26" s="58">
        <f>+'P1 Presupuesto Aprobado'!D25</f>
        <v>15000000</v>
      </c>
      <c r="D26" s="29">
        <f>+'P1 Presupuesto Aprobado'!E25</f>
        <v>23510791.550000001</v>
      </c>
      <c r="E26" s="45">
        <v>59000.07</v>
      </c>
      <c r="F26" s="44"/>
      <c r="G26" s="44">
        <f>+'P2 Presupuesto Aprobado-Ejec '!G26</f>
        <v>67244.69</v>
      </c>
      <c r="H26" s="45">
        <f>+'P2 Presupuesto Aprobado-Ejec '!H26</f>
        <v>0</v>
      </c>
      <c r="I26" s="45">
        <f>+'P2 Presupuesto Aprobado-Ejec '!I26</f>
        <v>187553.07</v>
      </c>
      <c r="J26" s="45">
        <f>+'P2 Presupuesto Aprobado-Ejec '!J26</f>
        <v>120926.39999999999</v>
      </c>
      <c r="K26" s="45">
        <f>+'P2 Presupuesto Aprobado-Ejec '!K26</f>
        <v>30237.5</v>
      </c>
      <c r="L26" s="45">
        <f>+'P2 Presupuesto Aprobado-Ejec '!L26</f>
        <v>188633.48</v>
      </c>
      <c r="M26" s="45">
        <f>+'P2 Presupuesto Aprobado-Ejec '!M26</f>
        <v>70724.990000000005</v>
      </c>
      <c r="N26" s="45">
        <f>+'P2 Presupuesto Aprobado-Ejec '!N26</f>
        <v>30237.5</v>
      </c>
      <c r="O26" s="45">
        <f>+'P2 Presupuesto Aprobado-Ejec '!O26</f>
        <v>178508.08</v>
      </c>
      <c r="P26" s="44"/>
      <c r="Q26" s="44">
        <f t="shared" si="2"/>
        <v>933065.77999999991</v>
      </c>
    </row>
    <row r="27" spans="1:17" ht="15.5" x14ac:dyDescent="0.35">
      <c r="A27" t="s">
        <v>102</v>
      </c>
      <c r="B27" s="43" t="s">
        <v>111</v>
      </c>
      <c r="C27" s="58">
        <f>+'P1 Presupuesto Aprobado'!D26</f>
        <v>3850000</v>
      </c>
      <c r="D27" s="29">
        <f>+'P1 Presupuesto Aprobado'!E26</f>
        <v>3350000</v>
      </c>
      <c r="E27" s="45">
        <v>402768</v>
      </c>
      <c r="F27" s="44">
        <v>47785.99</v>
      </c>
      <c r="G27" s="44">
        <f>+'P2 Presupuesto Aprobado-Ejec '!G27</f>
        <v>468489.24</v>
      </c>
      <c r="H27" s="45">
        <f>+'P2 Presupuesto Aprobado-Ejec '!H27</f>
        <v>38527</v>
      </c>
      <c r="I27" s="45">
        <f>+'P2 Presupuesto Aprobado-Ejec '!I27</f>
        <v>217669.93</v>
      </c>
      <c r="J27" s="45">
        <f>+'P2 Presupuesto Aprobado-Ejec '!J27</f>
        <v>0</v>
      </c>
      <c r="K27" s="45">
        <f>+'P2 Presupuesto Aprobado-Ejec '!K27</f>
        <v>135900.41</v>
      </c>
      <c r="L27" s="45">
        <f>+'P2 Presupuesto Aprobado-Ejec '!L27</f>
        <v>273044</v>
      </c>
      <c r="M27" s="45">
        <f>+'P2 Presupuesto Aprobado-Ejec '!M27</f>
        <v>495176.36</v>
      </c>
      <c r="N27" s="45">
        <f>+'P2 Presupuesto Aprobado-Ejec '!N27</f>
        <v>0</v>
      </c>
      <c r="O27" s="45">
        <f>+'P2 Presupuesto Aprobado-Ejec '!O27</f>
        <v>88309.01</v>
      </c>
      <c r="P27" s="44"/>
      <c r="Q27" s="44">
        <f>SUM(E27:P27)</f>
        <v>2167669.9399999995</v>
      </c>
    </row>
    <row r="28" spans="1:17" s="39" customFormat="1" ht="15.5" x14ac:dyDescent="0.35">
      <c r="B28" s="41" t="s">
        <v>3</v>
      </c>
      <c r="C28" s="60">
        <f>+SUM(C29:C37)</f>
        <v>14460000</v>
      </c>
      <c r="D28" s="42">
        <f>D29+D30+D31+D32+D33+D34+D35+D36+D37</f>
        <v>27520200</v>
      </c>
      <c r="E28" s="65">
        <f>+SUM(E29:E37)</f>
        <v>1157246.31</v>
      </c>
      <c r="F28" s="65">
        <f t="shared" ref="F28:P28" si="3">+SUM(F29:F37)</f>
        <v>682179.83000000007</v>
      </c>
      <c r="G28" s="65">
        <f t="shared" si="3"/>
        <v>7052028.3300000001</v>
      </c>
      <c r="H28" s="65">
        <f t="shared" si="3"/>
        <v>647201.92000000004</v>
      </c>
      <c r="I28" s="65">
        <f t="shared" si="3"/>
        <v>2672838.9500000002</v>
      </c>
      <c r="J28" s="65">
        <f t="shared" si="3"/>
        <v>304276.58</v>
      </c>
      <c r="K28" s="65">
        <f t="shared" si="3"/>
        <v>1199870.8500000001</v>
      </c>
      <c r="L28" s="65">
        <f t="shared" si="3"/>
        <v>793040.85</v>
      </c>
      <c r="M28" s="65">
        <f t="shared" si="3"/>
        <v>587502.93999999994</v>
      </c>
      <c r="N28" s="65">
        <f t="shared" si="3"/>
        <v>673650.18</v>
      </c>
      <c r="O28" s="65">
        <f t="shared" si="3"/>
        <v>531763.63</v>
      </c>
      <c r="P28" s="65">
        <f t="shared" si="3"/>
        <v>0</v>
      </c>
      <c r="Q28" s="42">
        <f>+SUM(Q29:Q37)</f>
        <v>16301600.370000001</v>
      </c>
    </row>
    <row r="29" spans="1:17" ht="15.5" x14ac:dyDescent="0.35">
      <c r="A29" t="s">
        <v>112</v>
      </c>
      <c r="B29" s="43" t="s">
        <v>121</v>
      </c>
      <c r="C29" s="58">
        <f>+'P1 Presupuesto Aprobado'!D28</f>
        <v>1590000</v>
      </c>
      <c r="D29" s="29">
        <f>+'P1 Presupuesto Aprobado'!E28</f>
        <v>2140000</v>
      </c>
      <c r="F29" s="44">
        <v>242220</v>
      </c>
      <c r="G29" s="44">
        <f>+'P2 Presupuesto Aprobado-Ejec '!G29</f>
        <v>98991.3</v>
      </c>
      <c r="H29" s="45">
        <f>+'P2 Presupuesto Aprobado-Ejec '!H29</f>
        <v>60327</v>
      </c>
      <c r="I29" s="45">
        <f>+'P2 Presupuesto Aprobado-Ejec '!I29</f>
        <v>454867.45</v>
      </c>
      <c r="J29" s="45">
        <f>+'P2 Presupuesto Aprobado-Ejec '!J29</f>
        <v>0</v>
      </c>
      <c r="K29" s="45">
        <f>+'P2 Presupuesto Aprobado-Ejec '!K29</f>
        <v>95157.6</v>
      </c>
      <c r="L29" s="45">
        <f>+'P2 Presupuesto Aprobado-Ejec '!L29</f>
        <v>104083.9</v>
      </c>
      <c r="M29" s="45">
        <f>+'P2 Presupuesto Aprobado-Ejec '!M29</f>
        <v>52161.4</v>
      </c>
      <c r="N29" s="45">
        <f>+'P2 Presupuesto Aprobado-Ejec '!N29</f>
        <v>9735</v>
      </c>
      <c r="O29" s="45">
        <f>+'P2 Presupuesto Aprobado-Ejec '!O29</f>
        <v>122631.2</v>
      </c>
      <c r="P29" s="44"/>
      <c r="Q29" s="44">
        <f t="shared" ref="Q29:Q37" si="4">+SUM(E29:P29)</f>
        <v>1240174.8499999999</v>
      </c>
    </row>
    <row r="30" spans="1:17" ht="15.5" x14ac:dyDescent="0.35">
      <c r="A30" t="s">
        <v>113</v>
      </c>
      <c r="B30" s="43" t="s">
        <v>208</v>
      </c>
      <c r="C30" s="58">
        <f>+'P1 Presupuesto Aprobado'!D29</f>
        <v>700000</v>
      </c>
      <c r="D30" s="29">
        <f>+'P1 Presupuesto Aprobado'!E29</f>
        <v>300000</v>
      </c>
      <c r="E30" s="45"/>
      <c r="F30" s="44"/>
      <c r="G30" s="44">
        <f>+'P2 Presupuesto Aprobado-Ejec '!G30</f>
        <v>16083.33</v>
      </c>
      <c r="H30" s="45">
        <f>+'P2 Presupuesto Aprobado-Ejec '!H30</f>
        <v>0</v>
      </c>
      <c r="I30" s="45">
        <f>+'P2 Presupuesto Aprobado-Ejec '!I30</f>
        <v>485</v>
      </c>
      <c r="J30" s="45">
        <f>+'P2 Presupuesto Aprobado-Ejec '!J30</f>
        <v>0</v>
      </c>
      <c r="K30" s="45">
        <f>+'P2 Presupuesto Aprobado-Ejec '!K30</f>
        <v>0</v>
      </c>
      <c r="L30" s="45">
        <f>+'P2 Presupuesto Aprobado-Ejec '!L30</f>
        <v>100</v>
      </c>
      <c r="M30" s="45">
        <f>+'P2 Presupuesto Aprobado-Ejec '!M30</f>
        <v>0</v>
      </c>
      <c r="N30" s="45">
        <f>+'P2 Presupuesto Aprobado-Ejec '!N30</f>
        <v>0</v>
      </c>
      <c r="O30" s="45">
        <f>+'P2 Presupuesto Aprobado-Ejec '!O30</f>
        <v>0</v>
      </c>
      <c r="P30" s="44"/>
      <c r="Q30" s="44">
        <f t="shared" si="4"/>
        <v>16668.330000000002</v>
      </c>
    </row>
    <row r="31" spans="1:17" ht="15.5" x14ac:dyDescent="0.35">
      <c r="A31" t="s">
        <v>114</v>
      </c>
      <c r="B31" s="43" t="s">
        <v>123</v>
      </c>
      <c r="C31" s="58">
        <f>+'P1 Presupuesto Aprobado'!D30</f>
        <v>2600000</v>
      </c>
      <c r="D31" s="29">
        <f>+'P1 Presupuesto Aprobado'!E30</f>
        <v>2200000</v>
      </c>
      <c r="E31" s="45"/>
      <c r="F31" s="44">
        <v>49248.480000000003</v>
      </c>
      <c r="G31" s="44">
        <f>+'P2 Presupuesto Aprobado-Ejec '!G31</f>
        <v>116241.8</v>
      </c>
      <c r="H31" s="45">
        <f>+'P2 Presupuesto Aprobado-Ejec '!H31</f>
        <v>215125.8</v>
      </c>
      <c r="I31" s="45">
        <f>+'P2 Presupuesto Aprobado-Ejec '!I31</f>
        <v>579887.57999999996</v>
      </c>
      <c r="J31" s="45">
        <f>+'P2 Presupuesto Aprobado-Ejec '!J31</f>
        <v>0</v>
      </c>
      <c r="K31" s="45">
        <f>+'P2 Presupuesto Aprobado-Ejec '!K31</f>
        <v>0</v>
      </c>
      <c r="L31" s="45">
        <f>+'P2 Presupuesto Aprobado-Ejec '!L31</f>
        <v>25010.09</v>
      </c>
      <c r="M31" s="45">
        <f>+'P2 Presupuesto Aprobado-Ejec '!M31</f>
        <v>12077.35</v>
      </c>
      <c r="N31" s="45">
        <f>+'P2 Presupuesto Aprobado-Ejec '!N31</f>
        <v>195658.16</v>
      </c>
      <c r="O31" s="45">
        <f>+'P2 Presupuesto Aprobado-Ejec '!O31</f>
        <v>6310</v>
      </c>
      <c r="P31" s="44"/>
      <c r="Q31" s="44">
        <f t="shared" si="4"/>
        <v>1199559.2599999998</v>
      </c>
    </row>
    <row r="32" spans="1:17" ht="15.5" x14ac:dyDescent="0.35">
      <c r="A32" t="s">
        <v>115</v>
      </c>
      <c r="B32" s="43" t="s">
        <v>205</v>
      </c>
      <c r="C32" s="58">
        <f>+'P1 Presupuesto Aprobado'!D31</f>
        <v>25000</v>
      </c>
      <c r="D32" s="29">
        <f>+'P1 Presupuesto Aprobado'!E31</f>
        <v>25000</v>
      </c>
      <c r="E32" s="45"/>
      <c r="G32" s="44">
        <f>+'P2 Presupuesto Aprobado-Ejec '!G32</f>
        <v>0</v>
      </c>
      <c r="H32" s="45">
        <f>+'P2 Presupuesto Aprobado-Ejec '!H32</f>
        <v>0</v>
      </c>
      <c r="I32" s="45">
        <f>+'P2 Presupuesto Aprobado-Ejec '!I32</f>
        <v>0</v>
      </c>
      <c r="J32" s="45">
        <f>+'P2 Presupuesto Aprobado-Ejec '!J32</f>
        <v>0</v>
      </c>
      <c r="K32" s="45">
        <f>+'P2 Presupuesto Aprobado-Ejec '!K32</f>
        <v>0</v>
      </c>
      <c r="L32" s="45">
        <f>+'P2 Presupuesto Aprobado-Ejec '!L32</f>
        <v>3616.95</v>
      </c>
      <c r="M32" s="45">
        <f>+'P2 Presupuesto Aprobado-Ejec '!M32</f>
        <v>0</v>
      </c>
      <c r="N32" s="45">
        <f>+'P2 Presupuesto Aprobado-Ejec '!N32</f>
        <v>0</v>
      </c>
      <c r="P32" s="44"/>
      <c r="Q32" s="44">
        <f t="shared" si="4"/>
        <v>3616.95</v>
      </c>
    </row>
    <row r="33" spans="1:17" ht="15.5" x14ac:dyDescent="0.35">
      <c r="A33" t="s">
        <v>116</v>
      </c>
      <c r="B33" s="43" t="s">
        <v>125</v>
      </c>
      <c r="C33" s="58">
        <f>+'P1 Presupuesto Aprobado'!D32</f>
        <v>665000</v>
      </c>
      <c r="D33" s="29">
        <f>+'P1 Presupuesto Aprobado'!E32</f>
        <v>465000</v>
      </c>
      <c r="E33" s="45"/>
      <c r="F33" s="44"/>
      <c r="G33" s="44">
        <f>+'P2 Presupuesto Aprobado-Ejec '!G33</f>
        <v>6761.44</v>
      </c>
      <c r="H33" s="45">
        <f>+'P2 Presupuesto Aprobado-Ejec '!H33</f>
        <v>26314.94</v>
      </c>
      <c r="I33" s="45">
        <f>+'P2 Presupuesto Aprobado-Ejec '!I33</f>
        <v>3312.67</v>
      </c>
      <c r="J33" s="45">
        <f>+'P2 Presupuesto Aprobado-Ejec '!J33</f>
        <v>0</v>
      </c>
      <c r="K33" s="45">
        <f>+'P2 Presupuesto Aprobado-Ejec '!K33</f>
        <v>108056.14</v>
      </c>
      <c r="L33" s="45">
        <f>+'P2 Presupuesto Aprobado-Ejec '!L33</f>
        <v>0</v>
      </c>
      <c r="M33" s="45">
        <f>+'P2 Presupuesto Aprobado-Ejec '!M33</f>
        <v>0</v>
      </c>
      <c r="N33" s="45">
        <f>+'P2 Presupuesto Aprobado-Ejec '!N33</f>
        <v>0</v>
      </c>
      <c r="O33" s="45">
        <f>+'P2 Presupuesto Aprobado-Ejec '!O33</f>
        <v>59997.56</v>
      </c>
      <c r="P33" s="44"/>
      <c r="Q33" s="44">
        <f t="shared" si="4"/>
        <v>204442.75</v>
      </c>
    </row>
    <row r="34" spans="1:17" ht="15.5" x14ac:dyDescent="0.35">
      <c r="A34" t="s">
        <v>117</v>
      </c>
      <c r="B34" s="43" t="s">
        <v>126</v>
      </c>
      <c r="C34" s="58">
        <f>+'P1 Presupuesto Aprobado'!D33</f>
        <v>405000</v>
      </c>
      <c r="D34" s="29">
        <f>+'P1 Presupuesto Aprobado'!E33</f>
        <v>405000</v>
      </c>
      <c r="E34" s="45"/>
      <c r="F34" s="44"/>
      <c r="G34" s="44">
        <f>+'P2 Presupuesto Aprobado-Ejec '!G34</f>
        <v>12361.3</v>
      </c>
      <c r="H34" s="45">
        <f>+'P2 Presupuesto Aprobado-Ejec '!H34</f>
        <v>0</v>
      </c>
      <c r="I34" s="45">
        <f>+'P2 Presupuesto Aprobado-Ejec '!I34</f>
        <v>17333.939999999999</v>
      </c>
      <c r="J34" s="45">
        <f>+'P2 Presupuesto Aprobado-Ejec '!J34</f>
        <v>47.2</v>
      </c>
      <c r="K34" s="45">
        <f>+'P2 Presupuesto Aprobado-Ejec '!K34</f>
        <v>0</v>
      </c>
      <c r="L34" s="45">
        <f>+'P2 Presupuesto Aprobado-Ejec '!L34</f>
        <v>10612.82</v>
      </c>
      <c r="M34" s="45">
        <f>+'P2 Presupuesto Aprobado-Ejec '!M34</f>
        <v>13588.98</v>
      </c>
      <c r="N34" s="45">
        <f>+'P2 Presupuesto Aprobado-Ejec '!N34</f>
        <v>0</v>
      </c>
      <c r="O34" s="45">
        <f>+'P2 Presupuesto Aprobado-Ejec '!O34</f>
        <v>8660.19</v>
      </c>
      <c r="P34" s="44"/>
      <c r="Q34" s="44">
        <f t="shared" si="4"/>
        <v>62604.429999999993</v>
      </c>
    </row>
    <row r="35" spans="1:17" ht="15.5" x14ac:dyDescent="0.35">
      <c r="A35" t="s">
        <v>118</v>
      </c>
      <c r="B35" s="43" t="s">
        <v>206</v>
      </c>
      <c r="C35" s="58">
        <f>+'P1 Presupuesto Aprobado'!D34</f>
        <v>3765000</v>
      </c>
      <c r="D35" s="29">
        <f>+'P1 Presupuesto Aprobado'!E34</f>
        <v>3615000</v>
      </c>
      <c r="E35" s="45">
        <v>229086.3</v>
      </c>
      <c r="F35" s="44">
        <v>252196.32</v>
      </c>
      <c r="G35" s="44">
        <f>+'P2 Presupuesto Aprobado-Ejec '!G35</f>
        <v>232355.96</v>
      </c>
      <c r="H35" s="45">
        <f>+'P2 Presupuesto Aprobado-Ejec '!H35</f>
        <v>301086.76</v>
      </c>
      <c r="I35" s="45">
        <f>+'P2 Presupuesto Aprobado-Ejec '!I35</f>
        <v>237894.76</v>
      </c>
      <c r="J35" s="45">
        <f>+'P2 Presupuesto Aprobado-Ejec '!J35</f>
        <v>295280.84999999998</v>
      </c>
      <c r="K35" s="45">
        <f>+'P2 Presupuesto Aprobado-Ejec '!K35</f>
        <v>327531.59999999998</v>
      </c>
      <c r="L35" s="45">
        <f>+'P2 Presupuesto Aprobado-Ejec '!L35</f>
        <v>296668.59999999998</v>
      </c>
      <c r="M35" s="45">
        <f>+'P2 Presupuesto Aprobado-Ejec '!M35</f>
        <v>308403.8</v>
      </c>
      <c r="N35" s="45">
        <f>+'P2 Presupuesto Aprobado-Ejec '!N35</f>
        <v>302769.01</v>
      </c>
      <c r="O35" s="45">
        <f>+'P2 Presupuesto Aprobado-Ejec '!O35</f>
        <v>261779.78</v>
      </c>
      <c r="P35" s="44"/>
      <c r="Q35" s="44">
        <f t="shared" si="4"/>
        <v>3045053.7399999998</v>
      </c>
    </row>
    <row r="36" spans="1:17" ht="15.5" x14ac:dyDescent="0.35">
      <c r="A36" t="s">
        <v>119</v>
      </c>
      <c r="B36" s="43" t="s">
        <v>207</v>
      </c>
      <c r="C36" s="61">
        <f>+'P1 Presupuesto Aprobado'!D35</f>
        <v>0</v>
      </c>
      <c r="D36" s="34">
        <f>+'P1 Presupuesto Aprobado'!E35</f>
        <v>0</v>
      </c>
      <c r="E36" s="45"/>
      <c r="F36" s="44"/>
      <c r="G36" s="44">
        <f>+'P2 Presupuesto Aprobado-Ejec '!G36</f>
        <v>0</v>
      </c>
      <c r="H36" s="45"/>
      <c r="I36" s="45"/>
      <c r="J36" s="45">
        <f>+'P2 Presupuesto Aprobado-Ejec '!J36</f>
        <v>0</v>
      </c>
      <c r="K36" s="45">
        <f>+'P2 Presupuesto Aprobado-Ejec '!K36</f>
        <v>0</v>
      </c>
      <c r="L36" s="45">
        <f>+'P2 Presupuesto Aprobado-Ejec '!L36</f>
        <v>0</v>
      </c>
      <c r="M36" s="45">
        <f>+'P2 Presupuesto Aprobado-Ejec '!M36</f>
        <v>0</v>
      </c>
      <c r="N36" s="45">
        <f>+'P2 Presupuesto Aprobado-Ejec '!N36</f>
        <v>0</v>
      </c>
      <c r="O36" s="45">
        <f>+'P2 Presupuesto Aprobado-Ejec '!O36</f>
        <v>0</v>
      </c>
      <c r="P36" s="44"/>
      <c r="Q36" s="42">
        <f t="shared" si="4"/>
        <v>0</v>
      </c>
    </row>
    <row r="37" spans="1:17" ht="15.5" x14ac:dyDescent="0.35">
      <c r="A37" t="s">
        <v>120</v>
      </c>
      <c r="B37" s="43" t="s">
        <v>129</v>
      </c>
      <c r="C37" s="58">
        <f>+'P1 Presupuesto Aprobado'!D36</f>
        <v>4710000</v>
      </c>
      <c r="D37" s="29">
        <f>+'P1 Presupuesto Aprobado'!E36</f>
        <v>18370200</v>
      </c>
      <c r="E37" s="45">
        <v>928160.01</v>
      </c>
      <c r="F37" s="44">
        <v>138515.03</v>
      </c>
      <c r="G37" s="44">
        <f>+'P2 Presupuesto Aprobado-Ejec '!G37</f>
        <v>6569233.2000000002</v>
      </c>
      <c r="H37" s="45">
        <v>44347.42</v>
      </c>
      <c r="I37" s="45">
        <v>1379057.55</v>
      </c>
      <c r="J37" s="45">
        <f>+'P2 Presupuesto Aprobado-Ejec '!J37</f>
        <v>8948.5300000000007</v>
      </c>
      <c r="K37" s="45">
        <f>+'P2 Presupuesto Aprobado-Ejec '!K37</f>
        <v>669125.51</v>
      </c>
      <c r="L37" s="45">
        <f>+'P2 Presupuesto Aprobado-Ejec '!L37</f>
        <v>352948.49</v>
      </c>
      <c r="M37" s="45">
        <f>+'P2 Presupuesto Aprobado-Ejec '!M37</f>
        <v>201271.41</v>
      </c>
      <c r="N37" s="45">
        <f>+'P2 Presupuesto Aprobado-Ejec '!N37</f>
        <v>165488.01</v>
      </c>
      <c r="O37" s="45">
        <f>+'P2 Presupuesto Aprobado-Ejec '!O37</f>
        <v>72384.899999999994</v>
      </c>
      <c r="P37" s="44"/>
      <c r="Q37" s="44">
        <f t="shared" si="4"/>
        <v>10529480.060000001</v>
      </c>
    </row>
    <row r="38" spans="1:17" ht="15.5" x14ac:dyDescent="0.35">
      <c r="B38" s="41" t="s">
        <v>4</v>
      </c>
      <c r="C38" s="60"/>
      <c r="D38" s="28">
        <f>+SUM(D39:D45)</f>
        <v>0</v>
      </c>
      <c r="E38" s="44"/>
      <c r="F38" s="46"/>
      <c r="G38" s="44"/>
      <c r="H38" s="8"/>
      <c r="I38" s="44"/>
      <c r="J38" s="44"/>
      <c r="K38" s="45"/>
      <c r="L38" s="44"/>
      <c r="M38" s="44"/>
      <c r="N38" s="44"/>
      <c r="O38" s="42">
        <f>+SUM(O39:O46)</f>
        <v>0</v>
      </c>
      <c r="P38" s="44"/>
      <c r="Q38" s="42">
        <f t="shared" ref="Q38" si="5">SUM(E38:P38)</f>
        <v>0</v>
      </c>
    </row>
    <row r="39" spans="1:17" ht="15.5" x14ac:dyDescent="0.35">
      <c r="B39" s="43" t="s">
        <v>5</v>
      </c>
      <c r="C39" s="58"/>
      <c r="D39" s="29"/>
      <c r="F39" s="44"/>
      <c r="G39" s="44"/>
      <c r="H39" s="44"/>
      <c r="I39" s="44"/>
      <c r="J39" s="44"/>
      <c r="K39" s="45"/>
      <c r="L39" s="44"/>
      <c r="M39" s="44"/>
      <c r="N39" s="44"/>
      <c r="O39" s="44"/>
      <c r="P39" s="44"/>
    </row>
    <row r="40" spans="1:17" ht="15.5" x14ac:dyDescent="0.35">
      <c r="B40" s="43" t="s">
        <v>6</v>
      </c>
      <c r="C40" s="58"/>
      <c r="D40" s="29"/>
      <c r="F40" s="44"/>
      <c r="G40" s="44"/>
      <c r="H40" s="44"/>
      <c r="I40" s="44"/>
      <c r="J40" s="44"/>
      <c r="K40" s="45"/>
      <c r="L40" s="44"/>
      <c r="M40" s="44"/>
      <c r="N40" s="44"/>
      <c r="O40" s="44"/>
      <c r="P40" s="44"/>
    </row>
    <row r="41" spans="1:17" ht="15.5" x14ac:dyDescent="0.35">
      <c r="B41" s="43" t="s">
        <v>7</v>
      </c>
      <c r="C41" s="58"/>
      <c r="D41" s="29"/>
      <c r="F41" s="44"/>
      <c r="G41" s="44"/>
      <c r="H41" s="44"/>
      <c r="I41" s="44"/>
      <c r="J41" s="44"/>
      <c r="K41" s="45"/>
      <c r="L41" s="44"/>
      <c r="M41" s="44"/>
      <c r="N41" s="44"/>
      <c r="O41" s="44"/>
      <c r="P41" s="44"/>
    </row>
    <row r="42" spans="1:17" ht="15.5" x14ac:dyDescent="0.35">
      <c r="B42" s="43" t="s">
        <v>8</v>
      </c>
      <c r="C42" s="58"/>
      <c r="D42" s="29"/>
      <c r="F42" s="44"/>
      <c r="G42" s="44"/>
      <c r="H42" s="44"/>
      <c r="I42" s="44"/>
      <c r="J42" s="44"/>
      <c r="K42" s="45"/>
      <c r="L42" s="44"/>
      <c r="M42" s="44"/>
      <c r="N42" s="44"/>
      <c r="O42" s="44"/>
      <c r="P42" s="44"/>
    </row>
    <row r="43" spans="1:17" ht="15.5" x14ac:dyDescent="0.35">
      <c r="B43" s="43" t="s">
        <v>9</v>
      </c>
      <c r="C43" s="58"/>
      <c r="D43" s="29"/>
      <c r="F43" s="44"/>
      <c r="G43" s="44"/>
      <c r="H43" s="44"/>
      <c r="I43" s="44"/>
      <c r="J43" s="44"/>
      <c r="K43" s="45"/>
      <c r="L43" s="44"/>
      <c r="M43" s="44"/>
      <c r="N43" s="44"/>
      <c r="O43" s="44"/>
      <c r="P43" s="44"/>
    </row>
    <row r="44" spans="1:17" ht="15.5" x14ac:dyDescent="0.35">
      <c r="B44" s="43" t="s">
        <v>10</v>
      </c>
      <c r="C44" s="58"/>
      <c r="D44" s="29"/>
      <c r="F44" s="44"/>
      <c r="G44" s="44"/>
      <c r="H44" s="44"/>
      <c r="I44" s="44"/>
      <c r="J44" s="44"/>
      <c r="K44" s="45"/>
      <c r="L44" s="44"/>
      <c r="M44" s="44"/>
      <c r="N44" s="44"/>
      <c r="O44" s="44"/>
      <c r="P44" s="44"/>
    </row>
    <row r="45" spans="1:17" ht="15.5" x14ac:dyDescent="0.35">
      <c r="B45" s="43" t="s">
        <v>11</v>
      </c>
      <c r="C45" s="58"/>
      <c r="D45" s="34"/>
      <c r="E45" s="44"/>
      <c r="F45" s="44">
        <f>+'P1 Presupuesto Aprobado'!E44</f>
        <v>15000</v>
      </c>
      <c r="G45" s="44"/>
      <c r="H45" s="44"/>
      <c r="I45" s="44"/>
      <c r="J45" s="44"/>
      <c r="K45" s="45"/>
      <c r="L45" s="44"/>
      <c r="M45" s="44"/>
      <c r="N45" s="44"/>
      <c r="O45" s="45"/>
      <c r="P45" s="44"/>
    </row>
    <row r="46" spans="1:17" ht="15.5" x14ac:dyDescent="0.35">
      <c r="B46" s="43" t="s">
        <v>12</v>
      </c>
      <c r="C46" s="58"/>
      <c r="D46" s="29"/>
      <c r="E46" s="44"/>
      <c r="F46" s="44"/>
      <c r="G46" s="44"/>
      <c r="H46" s="44"/>
      <c r="I46" s="44"/>
      <c r="J46" s="44"/>
      <c r="K46" s="45"/>
      <c r="L46" s="44"/>
      <c r="M46" s="44"/>
      <c r="N46" s="44"/>
      <c r="O46" s="44"/>
      <c r="P46" s="44"/>
    </row>
    <row r="47" spans="1:17" ht="15.5" hidden="1" x14ac:dyDescent="0.35">
      <c r="B47" s="41" t="s">
        <v>13</v>
      </c>
      <c r="C47" s="60"/>
      <c r="D47" s="29"/>
      <c r="E47" s="44"/>
      <c r="F47" s="44"/>
      <c r="G47" s="44"/>
      <c r="H47" s="44"/>
      <c r="I47" s="44"/>
      <c r="J47" s="44"/>
      <c r="K47" s="45">
        <f>+'P2 Presupuesto Aprobado-Ejec '!K47</f>
        <v>0</v>
      </c>
      <c r="L47" s="44"/>
      <c r="M47" s="44"/>
      <c r="N47" s="44"/>
      <c r="O47" s="44"/>
      <c r="P47" s="44"/>
    </row>
    <row r="48" spans="1:17" ht="15.5" hidden="1" x14ac:dyDescent="0.35">
      <c r="B48" s="43" t="s">
        <v>14</v>
      </c>
      <c r="C48" s="58"/>
      <c r="D48" s="29"/>
      <c r="E48" s="44"/>
      <c r="F48" s="44"/>
      <c r="G48" s="44"/>
      <c r="H48" s="44"/>
      <c r="I48" s="44"/>
      <c r="J48" s="44"/>
      <c r="K48" s="45">
        <f>+'P2 Presupuesto Aprobado-Ejec '!K48</f>
        <v>0</v>
      </c>
      <c r="L48" s="44"/>
      <c r="M48" s="44"/>
      <c r="N48" s="44"/>
      <c r="O48" s="44"/>
      <c r="P48" s="44"/>
    </row>
    <row r="49" spans="1:17" ht="15.5" hidden="1" x14ac:dyDescent="0.35">
      <c r="B49" s="43" t="s">
        <v>15</v>
      </c>
      <c r="C49" s="58"/>
      <c r="D49" s="29"/>
      <c r="E49" s="44"/>
      <c r="F49" s="44"/>
      <c r="G49" s="44"/>
      <c r="H49" s="44"/>
      <c r="I49" s="44"/>
      <c r="J49" s="44"/>
      <c r="K49" s="45">
        <f>+'P2 Presupuesto Aprobado-Ejec '!K49</f>
        <v>0</v>
      </c>
      <c r="L49" s="44"/>
      <c r="M49" s="44"/>
      <c r="N49" s="44"/>
      <c r="O49" s="44"/>
      <c r="P49" s="44"/>
    </row>
    <row r="50" spans="1:17" ht="15.5" hidden="1" x14ac:dyDescent="0.35">
      <c r="B50" s="43" t="s">
        <v>16</v>
      </c>
      <c r="C50" s="58"/>
      <c r="D50" s="29"/>
      <c r="E50" s="44"/>
      <c r="F50" s="44"/>
      <c r="G50" s="44"/>
      <c r="H50" s="44"/>
      <c r="I50" s="44"/>
      <c r="J50" s="44"/>
      <c r="K50" s="45">
        <f>+'P2 Presupuesto Aprobado-Ejec '!K50</f>
        <v>0</v>
      </c>
      <c r="L50" s="44"/>
      <c r="M50" s="44"/>
      <c r="N50" s="44"/>
      <c r="O50" s="44"/>
      <c r="P50" s="44"/>
    </row>
    <row r="51" spans="1:17" ht="15.5" hidden="1" x14ac:dyDescent="0.35">
      <c r="B51" s="43" t="s">
        <v>17</v>
      </c>
      <c r="C51" s="58"/>
      <c r="D51" s="29"/>
      <c r="E51" s="44"/>
      <c r="F51" s="44"/>
      <c r="G51" s="44"/>
      <c r="H51" s="44"/>
      <c r="I51" s="44"/>
      <c r="J51" s="44"/>
      <c r="K51" s="45">
        <f>+'P2 Presupuesto Aprobado-Ejec '!K51</f>
        <v>0</v>
      </c>
      <c r="L51" s="44"/>
      <c r="M51" s="44"/>
      <c r="N51" s="44"/>
      <c r="O51" s="44"/>
      <c r="P51" s="44"/>
    </row>
    <row r="52" spans="1:17" ht="15.5" hidden="1" x14ac:dyDescent="0.35">
      <c r="B52" s="43" t="s">
        <v>18</v>
      </c>
      <c r="C52" s="58"/>
      <c r="D52" s="29"/>
      <c r="E52" s="44"/>
      <c r="F52" s="44"/>
      <c r="G52" s="44"/>
      <c r="H52" s="44"/>
      <c r="I52" s="44"/>
      <c r="J52" s="44"/>
      <c r="K52" s="45">
        <f>+'P2 Presupuesto Aprobado-Ejec '!K52</f>
        <v>0</v>
      </c>
      <c r="L52" s="44"/>
      <c r="M52" s="44"/>
      <c r="N52" s="44"/>
      <c r="O52" s="44"/>
      <c r="P52" s="44"/>
    </row>
    <row r="53" spans="1:17" ht="15.5" hidden="1" x14ac:dyDescent="0.35">
      <c r="B53" s="43" t="s">
        <v>19</v>
      </c>
      <c r="C53" s="58"/>
      <c r="D53" s="29"/>
      <c r="E53" s="44"/>
      <c r="F53" s="44"/>
      <c r="G53" s="44"/>
      <c r="H53" s="44"/>
      <c r="I53" s="44"/>
      <c r="J53" s="44"/>
      <c r="K53" s="45">
        <f>+'P2 Presupuesto Aprobado-Ejec '!K53</f>
        <v>0</v>
      </c>
      <c r="L53" s="44"/>
      <c r="M53" s="44"/>
      <c r="N53" s="44"/>
      <c r="O53" s="44"/>
      <c r="P53" s="44"/>
    </row>
    <row r="54" spans="1:17" s="39" customFormat="1" ht="15.5" x14ac:dyDescent="0.35">
      <c r="B54" s="41" t="s">
        <v>20</v>
      </c>
      <c r="C54" s="62">
        <f>+SUM(C55:C63)</f>
        <v>17250000</v>
      </c>
      <c r="D54" s="28">
        <f>D55+D56+D57+D58+D59+D60+D61+D62+D63</f>
        <v>22456168</v>
      </c>
      <c r="E54" s="28">
        <f t="shared" ref="E54:P54" si="6">E55+E56+E57+E58+E59+E60+E61+E62+E63</f>
        <v>0</v>
      </c>
      <c r="F54" s="28">
        <f t="shared" si="6"/>
        <v>430542.58999999997</v>
      </c>
      <c r="G54" s="28">
        <f t="shared" si="6"/>
        <v>128873.35</v>
      </c>
      <c r="H54" s="28">
        <f t="shared" si="6"/>
        <v>0</v>
      </c>
      <c r="I54" s="28">
        <f t="shared" si="6"/>
        <v>46578.729999999996</v>
      </c>
      <c r="J54" s="28">
        <f t="shared" si="6"/>
        <v>107700.13</v>
      </c>
      <c r="K54" s="28">
        <f t="shared" si="6"/>
        <v>434955.62</v>
      </c>
      <c r="L54" s="28">
        <f t="shared" si="6"/>
        <v>1471727.47</v>
      </c>
      <c r="M54" s="28">
        <f t="shared" si="6"/>
        <v>272007.61</v>
      </c>
      <c r="N54" s="28">
        <f t="shared" si="6"/>
        <v>3269863.95</v>
      </c>
      <c r="O54" s="28">
        <f t="shared" si="6"/>
        <v>188666.38</v>
      </c>
      <c r="P54" s="28">
        <f t="shared" si="6"/>
        <v>0</v>
      </c>
      <c r="Q54" s="42">
        <f>Q55+Q56+Q57+Q58+Q59+Q60+Q61+Q62+Q63</f>
        <v>6350915.830000001</v>
      </c>
    </row>
    <row r="55" spans="1:17" ht="15.5" x14ac:dyDescent="0.35">
      <c r="A55" t="s">
        <v>158</v>
      </c>
      <c r="B55" s="43" t="s">
        <v>175</v>
      </c>
      <c r="C55" s="58">
        <f>+'P1 Presupuesto Aprobado'!D54</f>
        <v>5650000</v>
      </c>
      <c r="D55" s="29">
        <f>+'P1 Presupuesto Aprobado'!E54</f>
        <v>9250000</v>
      </c>
      <c r="E55" s="45"/>
      <c r="F55" s="47">
        <v>73137.11</v>
      </c>
      <c r="G55" s="47">
        <f>+'P2 Presupuesto Aprobado-Ejec '!G55</f>
        <v>12233.35</v>
      </c>
      <c r="H55" s="45">
        <f>+'P2 Presupuesto Aprobado-Ejec '!H55</f>
        <v>0</v>
      </c>
      <c r="I55" s="47">
        <v>28786.1</v>
      </c>
      <c r="J55" s="47">
        <f>+'P2 Presupuesto Aprobado-Ejec '!J55</f>
        <v>24000.02</v>
      </c>
      <c r="K55" s="47">
        <f>+'P2 Presupuesto Aprobado-Ejec '!K55</f>
        <v>426983.58</v>
      </c>
      <c r="L55" s="47">
        <f>+'P2 Presupuesto Aprobado-Ejec '!L55</f>
        <v>1344287.47</v>
      </c>
      <c r="M55" s="45">
        <f>+'P2 Presupuesto Aprobado-Ejec '!M55</f>
        <v>262645.49</v>
      </c>
      <c r="N55" s="45">
        <f>+'P2 Presupuesto Aprobado-Ejec '!N55</f>
        <v>2908261.94</v>
      </c>
      <c r="O55" s="45">
        <f>+'P2 Presupuesto Aprobado-Ejec '!O55</f>
        <v>188666.38</v>
      </c>
      <c r="P55" s="44"/>
      <c r="Q55" s="44">
        <f>SUM(F55:P55)</f>
        <v>5269001.4400000004</v>
      </c>
    </row>
    <row r="56" spans="1:17" ht="15.5" x14ac:dyDescent="0.35">
      <c r="A56" t="s">
        <v>159</v>
      </c>
      <c r="B56" s="43" t="s">
        <v>174</v>
      </c>
      <c r="C56" s="58">
        <f>+'P1 Presupuesto Aprobado'!D55</f>
        <v>250000</v>
      </c>
      <c r="D56" s="29">
        <f>+'P1 Presupuesto Aprobado'!E55</f>
        <v>250000</v>
      </c>
      <c r="E56" s="45"/>
      <c r="F56" s="44"/>
      <c r="G56" s="44"/>
      <c r="H56" s="45"/>
      <c r="I56" s="47">
        <f>+'P2 Presupuesto Aprobado-Ejec '!I56</f>
        <v>14101</v>
      </c>
      <c r="J56" s="45">
        <f>+'P2 Presupuesto Aprobado-Ejec '!J56</f>
        <v>0</v>
      </c>
      <c r="K56" s="45">
        <f>+'P2 Presupuesto Aprobado-Ejec '!K56</f>
        <v>0</v>
      </c>
      <c r="L56" s="45">
        <f>+'P2 Presupuesto Aprobado-Ejec '!L56</f>
        <v>0</v>
      </c>
      <c r="M56" s="45">
        <f>+'P2 Presupuesto Aprobado-Ejec '!M56</f>
        <v>0</v>
      </c>
      <c r="N56" s="45">
        <f>+'P2 Presupuesto Aprobado-Ejec '!N56</f>
        <v>0</v>
      </c>
      <c r="O56" s="45">
        <f>+'P2 Presupuesto Aprobado-Ejec '!O56</f>
        <v>0</v>
      </c>
      <c r="P56" s="44"/>
      <c r="Q56" s="44">
        <f t="shared" ref="Q56:Q84" si="7">SUM(F56:P56)</f>
        <v>14101</v>
      </c>
    </row>
    <row r="57" spans="1:17" ht="15.5" x14ac:dyDescent="0.35">
      <c r="A57" t="s">
        <v>160</v>
      </c>
      <c r="B57" s="43" t="s">
        <v>173</v>
      </c>
      <c r="C57" s="58">
        <f>+'P1 Presupuesto Aprobado'!D56</f>
        <v>0</v>
      </c>
      <c r="D57" s="29">
        <f>+'P1 Presupuesto Aprobado'!E56</f>
        <v>0</v>
      </c>
      <c r="E57" s="45"/>
      <c r="F57" s="44"/>
      <c r="G57" s="44"/>
      <c r="H57" s="45"/>
      <c r="I57" s="47">
        <f>+'P2 Presupuesto Aprobado-Ejec '!I57</f>
        <v>0</v>
      </c>
      <c r="J57" s="45">
        <f>+'P2 Presupuesto Aprobado-Ejec '!J57</f>
        <v>0</v>
      </c>
      <c r="K57" s="45">
        <f>+'P2 Presupuesto Aprobado-Ejec '!K57</f>
        <v>0</v>
      </c>
      <c r="L57" s="45">
        <f>+'P2 Presupuesto Aprobado-Ejec '!L57</f>
        <v>0</v>
      </c>
      <c r="M57" s="45">
        <f>+'P2 Presupuesto Aprobado-Ejec '!M57</f>
        <v>0</v>
      </c>
      <c r="N57" s="45">
        <f>+'P2 Presupuesto Aprobado-Ejec '!N57</f>
        <v>0</v>
      </c>
      <c r="O57" s="45">
        <f>+'P2 Presupuesto Aprobado-Ejec '!O57</f>
        <v>0</v>
      </c>
      <c r="P57" s="44"/>
      <c r="Q57" s="44">
        <f t="shared" si="7"/>
        <v>0</v>
      </c>
    </row>
    <row r="58" spans="1:17" ht="15.5" x14ac:dyDescent="0.35">
      <c r="A58" t="s">
        <v>161</v>
      </c>
      <c r="B58" s="43" t="s">
        <v>172</v>
      </c>
      <c r="C58" s="58">
        <f>+'P1 Presupuesto Aprobado'!D57</f>
        <v>4000000</v>
      </c>
      <c r="D58" s="29">
        <f>+'P1 Presupuesto Aprobado'!E57</f>
        <v>0</v>
      </c>
      <c r="E58" s="45"/>
      <c r="F58" s="44"/>
      <c r="G58" s="44"/>
      <c r="H58" s="45"/>
      <c r="I58" s="47">
        <f>+'P2 Presupuesto Aprobado-Ejec '!I58</f>
        <v>0</v>
      </c>
      <c r="J58" s="45">
        <f>+'P2 Presupuesto Aprobado-Ejec '!J58</f>
        <v>0</v>
      </c>
      <c r="K58" s="45">
        <f>+'P2 Presupuesto Aprobado-Ejec '!K58</f>
        <v>0</v>
      </c>
      <c r="L58" s="45">
        <f>+'P2 Presupuesto Aprobado-Ejec '!L58</f>
        <v>0</v>
      </c>
      <c r="M58" s="45">
        <f>+'P2 Presupuesto Aprobado-Ejec '!M58</f>
        <v>0</v>
      </c>
      <c r="N58" s="45">
        <f>+'P2 Presupuesto Aprobado-Ejec '!N58</f>
        <v>0</v>
      </c>
      <c r="O58" s="45">
        <f>+'P2 Presupuesto Aprobado-Ejec '!O58</f>
        <v>0</v>
      </c>
      <c r="P58" s="44"/>
      <c r="Q58" s="44">
        <f t="shared" si="7"/>
        <v>0</v>
      </c>
    </row>
    <row r="59" spans="1:17" ht="15.5" x14ac:dyDescent="0.35">
      <c r="A59" t="s">
        <v>162</v>
      </c>
      <c r="B59" s="43" t="s">
        <v>167</v>
      </c>
      <c r="C59" s="58">
        <f>+'P1 Presupuesto Aprobado'!D58</f>
        <v>3300000</v>
      </c>
      <c r="D59" s="29">
        <f>+'P1 Presupuesto Aprobado'!E58</f>
        <v>2450000</v>
      </c>
      <c r="E59" s="45"/>
      <c r="F59" s="44">
        <v>357405.48</v>
      </c>
      <c r="G59" s="44">
        <f>+'P2 Presupuesto Aprobado-Ejec '!G59</f>
        <v>116640</v>
      </c>
      <c r="H59" s="45"/>
      <c r="I59" s="47">
        <f>+'P2 Presupuesto Aprobado-Ejec '!I59</f>
        <v>3691.63</v>
      </c>
      <c r="J59" s="47">
        <f>+'P2 Presupuesto Aprobado-Ejec '!J59</f>
        <v>83700.11</v>
      </c>
      <c r="K59" s="47">
        <f>+'P2 Presupuesto Aprobado-Ejec '!K59</f>
        <v>7972.04</v>
      </c>
      <c r="L59" s="47">
        <f>+'P2 Presupuesto Aprobado-Ejec '!L59</f>
        <v>127440</v>
      </c>
      <c r="M59" s="45">
        <f>+'P2 Presupuesto Aprobado-Ejec '!M59</f>
        <v>9362.1200000000008</v>
      </c>
      <c r="N59" s="45">
        <f>+'P2 Presupuesto Aprobado-Ejec '!N59</f>
        <v>350607.47</v>
      </c>
      <c r="O59" s="45">
        <f>+'P2 Presupuesto Aprobado-Ejec '!O59</f>
        <v>0</v>
      </c>
      <c r="P59" s="44"/>
      <c r="Q59" s="44">
        <f>SUM(F59:P59)</f>
        <v>1056818.8500000001</v>
      </c>
    </row>
    <row r="60" spans="1:17" ht="15.5" x14ac:dyDescent="0.35">
      <c r="A60" t="s">
        <v>163</v>
      </c>
      <c r="B60" s="43" t="s">
        <v>168</v>
      </c>
      <c r="C60" s="58">
        <f>+'P1 Presupuesto Aprobado'!D59</f>
        <v>0</v>
      </c>
      <c r="D60" s="29">
        <f>+'P1 Presupuesto Aprobado'!E59</f>
        <v>50000</v>
      </c>
      <c r="E60" s="44"/>
      <c r="F60" s="44"/>
      <c r="G60" s="44"/>
      <c r="H60" s="45"/>
      <c r="I60" s="45">
        <f>+'P2 Presupuesto Aprobado-Ejec '!I60</f>
        <v>0</v>
      </c>
      <c r="J60" s="45">
        <f>+'P2 Presupuesto Aprobado-Ejec '!J60</f>
        <v>0</v>
      </c>
      <c r="K60" s="45">
        <f>+'P2 Presupuesto Aprobado-Ejec '!K60</f>
        <v>0</v>
      </c>
      <c r="L60" s="45">
        <f>+'P2 Presupuesto Aprobado-Ejec '!L60</f>
        <v>0</v>
      </c>
      <c r="M60" s="45">
        <f>+'P2 Presupuesto Aprobado-Ejec '!M60</f>
        <v>0</v>
      </c>
      <c r="N60" s="45">
        <f>+'P2 Presupuesto Aprobado-Ejec '!N60</f>
        <v>10994.54</v>
      </c>
      <c r="O60" s="45">
        <f>+'P2 Presupuesto Aprobado-Ejec '!O60</f>
        <v>0</v>
      </c>
      <c r="P60" s="44"/>
      <c r="Q60" s="44">
        <f t="shared" si="7"/>
        <v>10994.54</v>
      </c>
    </row>
    <row r="61" spans="1:17" ht="15.5" x14ac:dyDescent="0.35">
      <c r="A61" t="s">
        <v>164</v>
      </c>
      <c r="B61" s="43" t="s">
        <v>169</v>
      </c>
      <c r="C61" s="58">
        <f>+'P1 Presupuesto Aprobado'!D60</f>
        <v>0</v>
      </c>
      <c r="D61" s="29">
        <f>+'P1 Presupuesto Aprobado'!E60</f>
        <v>0</v>
      </c>
      <c r="E61" s="44"/>
      <c r="F61" s="44"/>
      <c r="G61" s="44"/>
      <c r="H61" s="45"/>
      <c r="I61" s="45">
        <f>+'P2 Presupuesto Aprobado-Ejec '!I61</f>
        <v>0</v>
      </c>
      <c r="J61" s="45">
        <f>+'P2 Presupuesto Aprobado-Ejec '!J61</f>
        <v>0</v>
      </c>
      <c r="K61" s="45">
        <f>+'P2 Presupuesto Aprobado-Ejec '!K61</f>
        <v>0</v>
      </c>
      <c r="L61" s="45">
        <f>+'P2 Presupuesto Aprobado-Ejec '!L61</f>
        <v>0</v>
      </c>
      <c r="M61" s="45">
        <f>+'P2 Presupuesto Aprobado-Ejec '!M61</f>
        <v>0</v>
      </c>
      <c r="N61" s="45">
        <f>+'P2 Presupuesto Aprobado-Ejec '!N61</f>
        <v>0</v>
      </c>
      <c r="O61" s="45">
        <f>+'P2 Presupuesto Aprobado-Ejec '!O61</f>
        <v>0</v>
      </c>
      <c r="P61" s="44"/>
      <c r="Q61" s="44">
        <f t="shared" si="7"/>
        <v>0</v>
      </c>
    </row>
    <row r="62" spans="1:17" ht="15.5" x14ac:dyDescent="0.35">
      <c r="A62" t="s">
        <v>165</v>
      </c>
      <c r="B62" s="43" t="s">
        <v>170</v>
      </c>
      <c r="C62" s="58">
        <f>+'P1 Presupuesto Aprobado'!D61</f>
        <v>800000</v>
      </c>
      <c r="D62" s="29">
        <f>+'P1 Presupuesto Aprobado'!E61</f>
        <v>0</v>
      </c>
      <c r="E62" s="44"/>
      <c r="F62" s="44"/>
      <c r="G62" s="44"/>
      <c r="H62" s="45"/>
      <c r="I62" s="45">
        <f>+'P2 Presupuesto Aprobado-Ejec '!I62</f>
        <v>0</v>
      </c>
      <c r="J62" s="45">
        <f>+'P2 Presupuesto Aprobado-Ejec '!J62</f>
        <v>0</v>
      </c>
      <c r="K62" s="45">
        <f>+'P2 Presupuesto Aprobado-Ejec '!K62</f>
        <v>0</v>
      </c>
      <c r="L62" s="45">
        <f>+'P2 Presupuesto Aprobado-Ejec '!L62</f>
        <v>0</v>
      </c>
      <c r="M62" s="45">
        <f>+'P2 Presupuesto Aprobado-Ejec '!M62</f>
        <v>0</v>
      </c>
      <c r="N62" s="45">
        <f>+'P2 Presupuesto Aprobado-Ejec '!N62</f>
        <v>0</v>
      </c>
      <c r="O62" s="45">
        <f>+'P2 Presupuesto Aprobado-Ejec '!O62</f>
        <v>0</v>
      </c>
      <c r="P62" s="44"/>
      <c r="Q62" s="44">
        <f t="shared" si="7"/>
        <v>0</v>
      </c>
    </row>
    <row r="63" spans="1:17" ht="15.5" x14ac:dyDescent="0.35">
      <c r="A63" t="s">
        <v>166</v>
      </c>
      <c r="B63" s="43" t="s">
        <v>171</v>
      </c>
      <c r="C63" s="58">
        <f>+'P1 Presupuesto Aprobado'!D62</f>
        <v>3250000</v>
      </c>
      <c r="D63" s="29">
        <f>+'P1 Presupuesto Aprobado'!E62</f>
        <v>10456168</v>
      </c>
      <c r="E63" s="44"/>
      <c r="F63" s="44"/>
      <c r="G63" s="44"/>
      <c r="H63" s="45"/>
      <c r="I63" s="45">
        <f>+'P2 Presupuesto Aprobado-Ejec '!I63</f>
        <v>0</v>
      </c>
      <c r="J63" s="45">
        <f>+'P2 Presupuesto Aprobado-Ejec '!J63</f>
        <v>0</v>
      </c>
      <c r="K63" s="45">
        <f>+'P2 Presupuesto Aprobado-Ejec '!K63</f>
        <v>0</v>
      </c>
      <c r="L63" s="45">
        <f>+'P2 Presupuesto Aprobado-Ejec '!L63</f>
        <v>0</v>
      </c>
      <c r="M63" s="45">
        <f>+'P2 Presupuesto Aprobado-Ejec '!M63</f>
        <v>0</v>
      </c>
      <c r="N63" s="45">
        <f>+'P2 Presupuesto Aprobado-Ejec '!N63</f>
        <v>0</v>
      </c>
      <c r="O63" s="44"/>
      <c r="P63" s="44"/>
      <c r="Q63" s="44">
        <f t="shared" si="7"/>
        <v>0</v>
      </c>
    </row>
    <row r="64" spans="1:17" ht="15.5" hidden="1" x14ac:dyDescent="0.35">
      <c r="B64" s="41" t="s">
        <v>21</v>
      </c>
      <c r="C64" s="55"/>
      <c r="D64" s="28">
        <f>+D65</f>
        <v>0</v>
      </c>
      <c r="E64" s="44"/>
      <c r="F64" s="8"/>
      <c r="G64" s="44"/>
      <c r="H64" s="8"/>
      <c r="I64" s="44"/>
      <c r="J64" s="44"/>
      <c r="K64" s="47">
        <f>+'P2 Presupuesto Aprobado-Ejec '!K64</f>
        <v>0</v>
      </c>
      <c r="L64" s="44"/>
      <c r="M64" s="44"/>
      <c r="N64" s="44"/>
      <c r="O64" s="44"/>
      <c r="P64" s="44"/>
      <c r="Q64" s="44">
        <f t="shared" si="7"/>
        <v>0</v>
      </c>
    </row>
    <row r="65" spans="2:17" ht="15.5" hidden="1" x14ac:dyDescent="0.35">
      <c r="B65" s="43" t="s">
        <v>22</v>
      </c>
      <c r="C65" s="63"/>
      <c r="D65" s="29"/>
      <c r="E65" s="44"/>
      <c r="F65" s="8"/>
      <c r="G65" s="44"/>
      <c r="H65" s="8"/>
      <c r="I65" s="44"/>
      <c r="J65" s="44"/>
      <c r="K65" s="47">
        <f>+'P2 Presupuesto Aprobado-Ejec '!K65</f>
        <v>0</v>
      </c>
      <c r="L65" s="44">
        <v>0</v>
      </c>
      <c r="M65" s="44"/>
      <c r="N65" s="44"/>
      <c r="O65" s="44"/>
      <c r="P65" s="44"/>
      <c r="Q65" s="44">
        <f t="shared" si="7"/>
        <v>0</v>
      </c>
    </row>
    <row r="66" spans="2:17" ht="15.5" hidden="1" x14ac:dyDescent="0.35">
      <c r="B66" s="43" t="s">
        <v>23</v>
      </c>
      <c r="C66" s="63"/>
      <c r="D66" s="29"/>
      <c r="E66" s="44"/>
      <c r="F66" s="8"/>
      <c r="G66" s="44"/>
      <c r="H66" s="8"/>
      <c r="I66" s="44"/>
      <c r="J66" s="44"/>
      <c r="K66" s="47">
        <f>+'P2 Presupuesto Aprobado-Ejec '!K66</f>
        <v>0</v>
      </c>
      <c r="L66" s="44"/>
      <c r="M66" s="44"/>
      <c r="N66" s="44"/>
      <c r="O66" s="44"/>
      <c r="P66" s="44"/>
      <c r="Q66" s="44">
        <f t="shared" si="7"/>
        <v>0</v>
      </c>
    </row>
    <row r="67" spans="2:17" ht="15.5" hidden="1" x14ac:dyDescent="0.35">
      <c r="B67" s="43" t="s">
        <v>24</v>
      </c>
      <c r="C67" s="63"/>
      <c r="D67" s="29"/>
      <c r="E67" s="44"/>
      <c r="F67" s="8"/>
      <c r="G67" s="44"/>
      <c r="H67" s="8"/>
      <c r="I67" s="44"/>
      <c r="J67" s="44"/>
      <c r="K67" s="47">
        <f>+'P2 Presupuesto Aprobado-Ejec '!K67</f>
        <v>0</v>
      </c>
      <c r="L67" s="44"/>
      <c r="M67" s="44"/>
      <c r="N67" s="44"/>
      <c r="O67" s="44"/>
      <c r="P67" s="44"/>
      <c r="Q67" s="44">
        <f t="shared" si="7"/>
        <v>0</v>
      </c>
    </row>
    <row r="68" spans="2:17" ht="15.5" hidden="1" x14ac:dyDescent="0.35">
      <c r="B68" s="43" t="s">
        <v>25</v>
      </c>
      <c r="C68" s="63"/>
      <c r="D68" s="29"/>
      <c r="E68" s="44"/>
      <c r="F68" s="8"/>
      <c r="G68" s="44"/>
      <c r="H68" s="8"/>
      <c r="I68" s="44"/>
      <c r="J68" s="44"/>
      <c r="K68" s="47">
        <f>+'P2 Presupuesto Aprobado-Ejec '!K68</f>
        <v>0</v>
      </c>
      <c r="L68" s="44"/>
      <c r="M68" s="44"/>
      <c r="N68" s="44"/>
      <c r="O68" s="44"/>
      <c r="P68" s="44"/>
      <c r="Q68" s="44">
        <f t="shared" si="7"/>
        <v>0</v>
      </c>
    </row>
    <row r="69" spans="2:17" ht="15.5" hidden="1" x14ac:dyDescent="0.35">
      <c r="B69" s="41" t="s">
        <v>26</v>
      </c>
      <c r="C69" s="55"/>
      <c r="D69" s="29"/>
      <c r="E69" s="44"/>
      <c r="F69" s="8"/>
      <c r="G69" s="44"/>
      <c r="H69" s="8"/>
      <c r="I69" s="44"/>
      <c r="J69" s="44"/>
      <c r="K69" s="47">
        <f>+'P2 Presupuesto Aprobado-Ejec '!K69</f>
        <v>0</v>
      </c>
      <c r="L69" s="44"/>
      <c r="M69" s="44"/>
      <c r="N69" s="44"/>
      <c r="O69" s="44"/>
      <c r="P69" s="44"/>
      <c r="Q69" s="44">
        <f t="shared" si="7"/>
        <v>0</v>
      </c>
    </row>
    <row r="70" spans="2:17" ht="15.5" hidden="1" x14ac:dyDescent="0.35">
      <c r="B70" s="43" t="s">
        <v>27</v>
      </c>
      <c r="C70" s="63"/>
      <c r="D70" s="29"/>
      <c r="E70" s="44"/>
      <c r="F70" s="8"/>
      <c r="G70" s="44"/>
      <c r="H70" s="8"/>
      <c r="I70" s="44"/>
      <c r="J70" s="44"/>
      <c r="K70" s="47">
        <f>+'P2 Presupuesto Aprobado-Ejec '!K70</f>
        <v>0</v>
      </c>
      <c r="L70" s="44"/>
      <c r="M70" s="44"/>
      <c r="N70" s="44"/>
      <c r="O70" s="44"/>
      <c r="P70" s="44"/>
      <c r="Q70" s="44">
        <f t="shared" si="7"/>
        <v>0</v>
      </c>
    </row>
    <row r="71" spans="2:17" ht="15.5" hidden="1" x14ac:dyDescent="0.35">
      <c r="B71" s="43" t="s">
        <v>28</v>
      </c>
      <c r="C71" s="63"/>
      <c r="D71" s="29"/>
      <c r="E71" s="44"/>
      <c r="F71" s="8"/>
      <c r="G71" s="44"/>
      <c r="H71" s="8"/>
      <c r="I71" s="44"/>
      <c r="J71" s="44"/>
      <c r="K71" s="47">
        <f>+'P2 Presupuesto Aprobado-Ejec '!K71</f>
        <v>0</v>
      </c>
      <c r="L71" s="44"/>
      <c r="M71" s="44"/>
      <c r="N71" s="44"/>
      <c r="O71" s="44"/>
      <c r="P71" s="44"/>
      <c r="Q71" s="44">
        <f t="shared" si="7"/>
        <v>0</v>
      </c>
    </row>
    <row r="72" spans="2:17" ht="15.5" hidden="1" x14ac:dyDescent="0.35">
      <c r="B72" s="41" t="s">
        <v>29</v>
      </c>
      <c r="C72" s="55"/>
      <c r="D72" s="29"/>
      <c r="E72" s="44"/>
      <c r="F72" s="8"/>
      <c r="G72" s="44"/>
      <c r="H72" s="8"/>
      <c r="I72" s="44"/>
      <c r="J72" s="44"/>
      <c r="K72" s="47">
        <f>+'P2 Presupuesto Aprobado-Ejec '!K72</f>
        <v>0</v>
      </c>
      <c r="L72" s="44"/>
      <c r="M72" s="44"/>
      <c r="N72" s="44"/>
      <c r="O72" s="44"/>
      <c r="P72" s="44"/>
      <c r="Q72" s="44">
        <f t="shared" si="7"/>
        <v>0</v>
      </c>
    </row>
    <row r="73" spans="2:17" ht="15.5" hidden="1" x14ac:dyDescent="0.35">
      <c r="B73" s="43" t="s">
        <v>30</v>
      </c>
      <c r="C73" s="63"/>
      <c r="D73" s="29"/>
      <c r="E73" s="44"/>
      <c r="F73" s="8"/>
      <c r="G73" s="44"/>
      <c r="H73" s="8"/>
      <c r="I73" s="44"/>
      <c r="J73" s="44"/>
      <c r="K73" s="47">
        <f>+'P2 Presupuesto Aprobado-Ejec '!K73</f>
        <v>0</v>
      </c>
      <c r="L73" s="44"/>
      <c r="M73" s="44"/>
      <c r="N73" s="44"/>
      <c r="O73" s="44"/>
      <c r="P73" s="44"/>
      <c r="Q73" s="44">
        <f t="shared" si="7"/>
        <v>0</v>
      </c>
    </row>
    <row r="74" spans="2:17" ht="15.5" hidden="1" x14ac:dyDescent="0.35">
      <c r="B74" s="43" t="s">
        <v>31</v>
      </c>
      <c r="C74" s="63"/>
      <c r="D74" s="29"/>
      <c r="E74" s="44"/>
      <c r="F74" s="8"/>
      <c r="G74" s="44"/>
      <c r="H74" s="8"/>
      <c r="I74" s="44"/>
      <c r="J74" s="44"/>
      <c r="K74" s="47">
        <f>+'P2 Presupuesto Aprobado-Ejec '!K74</f>
        <v>0</v>
      </c>
      <c r="L74" s="44"/>
      <c r="M74" s="44"/>
      <c r="N74" s="44"/>
      <c r="O74" s="44"/>
      <c r="P74" s="44"/>
      <c r="Q74" s="44">
        <f t="shared" si="7"/>
        <v>0</v>
      </c>
    </row>
    <row r="75" spans="2:17" ht="15.5" hidden="1" x14ac:dyDescent="0.35">
      <c r="B75" s="43" t="s">
        <v>32</v>
      </c>
      <c r="C75" s="63"/>
      <c r="D75" s="29"/>
      <c r="E75" s="44"/>
      <c r="F75" s="8"/>
      <c r="G75" s="44"/>
      <c r="H75" s="8"/>
      <c r="I75" s="44"/>
      <c r="J75" s="44"/>
      <c r="K75" s="47">
        <f>+'P2 Presupuesto Aprobado-Ejec '!K75</f>
        <v>0</v>
      </c>
      <c r="L75" s="44"/>
      <c r="M75" s="44"/>
      <c r="N75" s="44"/>
      <c r="O75" s="44"/>
      <c r="P75" s="44"/>
      <c r="Q75" s="44">
        <f t="shared" si="7"/>
        <v>0</v>
      </c>
    </row>
    <row r="76" spans="2:17" ht="15.5" hidden="1" x14ac:dyDescent="0.35">
      <c r="B76" s="36" t="s">
        <v>35</v>
      </c>
      <c r="C76" s="55"/>
      <c r="D76" s="28"/>
      <c r="E76" s="44"/>
      <c r="F76" s="9"/>
      <c r="G76" s="44"/>
      <c r="H76" s="9"/>
      <c r="I76" s="44"/>
      <c r="J76" s="44"/>
      <c r="K76" s="47">
        <f>+'P2 Presupuesto Aprobado-Ejec '!K76</f>
        <v>0</v>
      </c>
      <c r="L76" s="44"/>
      <c r="M76" s="44"/>
      <c r="N76" s="44"/>
      <c r="O76" s="44"/>
      <c r="P76" s="44"/>
      <c r="Q76" s="44">
        <f t="shared" si="7"/>
        <v>0</v>
      </c>
    </row>
    <row r="77" spans="2:17" ht="15.5" hidden="1" x14ac:dyDescent="0.35">
      <c r="B77" s="41" t="s">
        <v>36</v>
      </c>
      <c r="C77" s="55"/>
      <c r="D77" s="29"/>
      <c r="E77" s="44"/>
      <c r="G77" s="44"/>
      <c r="I77" s="44"/>
      <c r="J77" s="44"/>
      <c r="K77" s="47">
        <f>+'P2 Presupuesto Aprobado-Ejec '!K77</f>
        <v>0</v>
      </c>
      <c r="L77" s="44"/>
      <c r="M77" s="44"/>
      <c r="N77" s="44"/>
      <c r="O77" s="44"/>
      <c r="P77" s="44"/>
      <c r="Q77" s="44">
        <f t="shared" si="7"/>
        <v>0</v>
      </c>
    </row>
    <row r="78" spans="2:17" ht="15.5" hidden="1" x14ac:dyDescent="0.35">
      <c r="B78" s="43" t="s">
        <v>37</v>
      </c>
      <c r="C78" s="63"/>
      <c r="D78" s="29"/>
      <c r="E78" s="44"/>
      <c r="G78" s="44"/>
      <c r="I78" s="44"/>
      <c r="J78" s="44"/>
      <c r="K78" s="47">
        <f>+'P2 Presupuesto Aprobado-Ejec '!K78</f>
        <v>0</v>
      </c>
      <c r="L78" s="44"/>
      <c r="M78" s="44"/>
      <c r="N78" s="44"/>
      <c r="O78" s="44"/>
      <c r="P78" s="44"/>
      <c r="Q78" s="44">
        <f t="shared" si="7"/>
        <v>0</v>
      </c>
    </row>
    <row r="79" spans="2:17" ht="15.5" hidden="1" x14ac:dyDescent="0.35">
      <c r="B79" s="43" t="s">
        <v>38</v>
      </c>
      <c r="C79" s="63"/>
      <c r="D79" s="29"/>
      <c r="E79" s="44"/>
      <c r="G79" s="44"/>
      <c r="I79" s="44"/>
      <c r="J79" s="44"/>
      <c r="K79" s="47">
        <f>+'P2 Presupuesto Aprobado-Ejec '!K79</f>
        <v>0</v>
      </c>
      <c r="L79" s="44"/>
      <c r="M79" s="44"/>
      <c r="N79" s="44"/>
      <c r="O79" s="44"/>
      <c r="P79" s="44"/>
      <c r="Q79" s="44">
        <f t="shared" si="7"/>
        <v>0</v>
      </c>
    </row>
    <row r="80" spans="2:17" ht="15.5" hidden="1" x14ac:dyDescent="0.35">
      <c r="B80" s="41" t="s">
        <v>39</v>
      </c>
      <c r="C80" s="55"/>
      <c r="D80" s="29"/>
      <c r="E80" s="44"/>
      <c r="G80" s="44"/>
      <c r="I80" s="44"/>
      <c r="J80" s="44"/>
      <c r="K80" s="47">
        <f>+'P2 Presupuesto Aprobado-Ejec '!K80</f>
        <v>0</v>
      </c>
      <c r="L80" s="44"/>
      <c r="M80" s="44"/>
      <c r="N80" s="44"/>
      <c r="O80" s="44"/>
      <c r="P80" s="44"/>
      <c r="Q80" s="44">
        <f t="shared" si="7"/>
        <v>0</v>
      </c>
    </row>
    <row r="81" spans="2:18" ht="15.5" hidden="1" x14ac:dyDescent="0.35">
      <c r="B81" s="43" t="s">
        <v>40</v>
      </c>
      <c r="C81" s="63"/>
      <c r="D81" s="29"/>
      <c r="E81" s="44"/>
      <c r="G81" s="44"/>
      <c r="I81" s="44"/>
      <c r="J81" s="44"/>
      <c r="K81" s="47">
        <f>+'P2 Presupuesto Aprobado-Ejec '!K81</f>
        <v>0</v>
      </c>
      <c r="L81" s="44"/>
      <c r="M81" s="44"/>
      <c r="N81" s="44"/>
      <c r="O81" s="44"/>
      <c r="P81" s="44"/>
      <c r="Q81" s="44">
        <f t="shared" si="7"/>
        <v>0</v>
      </c>
    </row>
    <row r="82" spans="2:18" ht="15.5" hidden="1" x14ac:dyDescent="0.35">
      <c r="B82" s="43" t="s">
        <v>41</v>
      </c>
      <c r="C82" s="63"/>
      <c r="D82" s="29"/>
      <c r="E82" s="44"/>
      <c r="G82" s="44"/>
      <c r="I82" s="44"/>
      <c r="J82" s="44"/>
      <c r="K82" s="47">
        <f>+'P2 Presupuesto Aprobado-Ejec '!K82</f>
        <v>0</v>
      </c>
      <c r="L82" s="44"/>
      <c r="M82" s="44"/>
      <c r="N82" s="44"/>
      <c r="O82" s="44"/>
      <c r="P82" s="44"/>
      <c r="Q82" s="44">
        <f t="shared" si="7"/>
        <v>0</v>
      </c>
    </row>
    <row r="83" spans="2:18" ht="15.5" hidden="1" x14ac:dyDescent="0.35">
      <c r="B83" s="41" t="s">
        <v>42</v>
      </c>
      <c r="C83" s="55"/>
      <c r="D83" s="29"/>
      <c r="E83" s="44"/>
      <c r="G83" s="44"/>
      <c r="I83" s="44"/>
      <c r="J83" s="44"/>
      <c r="K83" s="47">
        <f>+'P2 Presupuesto Aprobado-Ejec '!K83</f>
        <v>0</v>
      </c>
      <c r="L83" s="44"/>
      <c r="M83" s="44"/>
      <c r="N83" s="44"/>
      <c r="O83" s="44"/>
      <c r="P83" s="44"/>
      <c r="Q83" s="44">
        <f t="shared" si="7"/>
        <v>0</v>
      </c>
    </row>
    <row r="84" spans="2:18" ht="15.65" hidden="1" customHeight="1" x14ac:dyDescent="0.35">
      <c r="B84" s="43" t="s">
        <v>43</v>
      </c>
      <c r="C84" s="63"/>
      <c r="D84" s="29"/>
      <c r="E84" s="44"/>
      <c r="G84" s="44"/>
      <c r="I84" s="44"/>
      <c r="J84" s="44"/>
      <c r="K84" s="47">
        <f>+'P2 Presupuesto Aprobado-Ejec '!K84</f>
        <v>0</v>
      </c>
      <c r="L84" s="44"/>
      <c r="M84" s="44"/>
      <c r="N84" s="44"/>
      <c r="O84" s="44"/>
      <c r="P84" s="44"/>
      <c r="Q84" s="44">
        <f t="shared" si="7"/>
        <v>0</v>
      </c>
    </row>
    <row r="85" spans="2:18" s="51" customFormat="1" ht="25" customHeight="1" x14ac:dyDescent="0.35">
      <c r="B85" s="48" t="s">
        <v>33</v>
      </c>
      <c r="C85" s="49">
        <f>C12+C18+C28+C54</f>
        <v>836669483</v>
      </c>
      <c r="D85" s="31">
        <f>D54+D28+D18+D12+D64+D38</f>
        <v>922692675</v>
      </c>
      <c r="E85" s="42">
        <f>E12+E18+E28+E38+E47+E54+E64+E69+E72</f>
        <v>58595007.609999999</v>
      </c>
      <c r="F85" s="42">
        <f>F12+F18+F28+F38+F47+F54+F64+F69+F72</f>
        <v>61708749.550000004</v>
      </c>
      <c r="G85" s="42">
        <f>G12+G18+G28+G38+G47+G54+G64+G69+G72</f>
        <v>70751972.349999994</v>
      </c>
      <c r="H85" s="42">
        <f>H12+H18+H28+H38+H47+H54+H64+H69+H72</f>
        <v>57973745.770000003</v>
      </c>
      <c r="I85" s="42">
        <f>I12+I18+I28+I38+I47+I54+I64+I69+I72+I76</f>
        <v>62044071.189999998</v>
      </c>
      <c r="J85" s="42">
        <f t="shared" ref="J85:P85" si="8">J12+J18+J28+J38+J47+J54+J64+J69+J72+J76</f>
        <v>63491126.640000008</v>
      </c>
      <c r="K85" s="42">
        <f>K12+K18+K28+K38+K47+K54+K64+K69+K72+K76</f>
        <v>59377125.539999999</v>
      </c>
      <c r="L85" s="42">
        <f t="shared" si="8"/>
        <v>56366407.129999995</v>
      </c>
      <c r="M85" s="42">
        <f t="shared" si="8"/>
        <v>59556685.550000004</v>
      </c>
      <c r="N85" s="42">
        <f t="shared" si="8"/>
        <v>62138019.190000005</v>
      </c>
      <c r="O85" s="42">
        <f t="shared" si="8"/>
        <v>128299587.91999997</v>
      </c>
      <c r="P85" s="42">
        <f t="shared" si="8"/>
        <v>0</v>
      </c>
      <c r="Q85" s="50">
        <f>Q12+Q18+Q28+Q54</f>
        <v>740302498.44000006</v>
      </c>
    </row>
    <row r="86" spans="2:18" ht="15.5" customHeight="1" x14ac:dyDescent="0.35">
      <c r="C86" s="46"/>
      <c r="O86" s="45"/>
    </row>
    <row r="87" spans="2:18" x14ac:dyDescent="0.35">
      <c r="C87" s="44"/>
      <c r="D87" s="53"/>
      <c r="O87" s="44"/>
    </row>
    <row r="88" spans="2:18" x14ac:dyDescent="0.35">
      <c r="C88" s="44"/>
      <c r="D88" s="53"/>
      <c r="O88" s="44"/>
    </row>
    <row r="89" spans="2:18" x14ac:dyDescent="0.35">
      <c r="C89" s="44"/>
      <c r="D89" s="53"/>
      <c r="O89" s="44"/>
    </row>
    <row r="90" spans="2:18" ht="15.5" customHeight="1" x14ac:dyDescent="0.35">
      <c r="C90" s="46"/>
      <c r="O90" s="45"/>
    </row>
    <row r="91" spans="2:18" x14ac:dyDescent="0.35">
      <c r="C91" s="44"/>
      <c r="D91" s="53"/>
      <c r="O91" s="44"/>
    </row>
    <row r="92" spans="2:18" ht="15.5" x14ac:dyDescent="0.35">
      <c r="B92" s="12" t="s">
        <v>65</v>
      </c>
      <c r="I92" s="10"/>
      <c r="J92" s="10"/>
      <c r="K92" s="10"/>
      <c r="L92" s="10"/>
      <c r="M92" s="76" t="s">
        <v>69</v>
      </c>
      <c r="N92" s="76"/>
      <c r="O92" s="76"/>
      <c r="P92" s="76"/>
      <c r="Q92" s="10"/>
      <c r="R92" s="10"/>
    </row>
    <row r="93" spans="2:18" ht="21" customHeight="1" x14ac:dyDescent="0.35">
      <c r="D93" s="53"/>
      <c r="I93" s="45"/>
    </row>
    <row r="94" spans="2:18" ht="23.25" customHeight="1" x14ac:dyDescent="0.35">
      <c r="B94" s="13" t="s">
        <v>66</v>
      </c>
      <c r="M94" s="77" t="s">
        <v>70</v>
      </c>
      <c r="N94" s="77"/>
      <c r="O94" s="77"/>
      <c r="P94" s="77"/>
    </row>
    <row r="95" spans="2:18" ht="15.5" x14ac:dyDescent="0.35">
      <c r="B95" s="12" t="s">
        <v>78</v>
      </c>
      <c r="C95" s="8"/>
      <c r="I95" s="10"/>
      <c r="J95" s="10"/>
      <c r="K95" s="10"/>
      <c r="L95" s="10"/>
      <c r="M95" s="76" t="s">
        <v>76</v>
      </c>
      <c r="N95" s="76"/>
      <c r="O95" s="76"/>
      <c r="P95" s="76"/>
      <c r="Q95" s="10"/>
      <c r="R95" s="10"/>
    </row>
    <row r="96" spans="2:18" ht="15.5" x14ac:dyDescent="0.35">
      <c r="B96" s="12" t="s">
        <v>79</v>
      </c>
      <c r="C96" s="8"/>
      <c r="E96" s="76"/>
      <c r="F96" s="76"/>
      <c r="G96" s="76"/>
      <c r="H96" s="76"/>
      <c r="I96" s="10"/>
      <c r="J96" s="10"/>
      <c r="K96" s="10"/>
      <c r="L96" s="10"/>
      <c r="M96" s="76" t="s">
        <v>71</v>
      </c>
      <c r="N96" s="76"/>
      <c r="O96" s="76"/>
      <c r="P96" s="76"/>
      <c r="Q96" s="10"/>
      <c r="R96" s="10"/>
    </row>
    <row r="97" spans="2:10" ht="15.5" x14ac:dyDescent="0.35">
      <c r="C97" s="8"/>
      <c r="E97" s="76" t="s">
        <v>67</v>
      </c>
      <c r="F97" s="76"/>
      <c r="G97" s="76"/>
      <c r="H97" s="76"/>
      <c r="I97" s="76"/>
      <c r="J97" s="76"/>
    </row>
    <row r="98" spans="2:10" ht="29.25" customHeight="1" x14ac:dyDescent="0.35">
      <c r="C98" s="8"/>
    </row>
    <row r="99" spans="2:10" x14ac:dyDescent="0.35">
      <c r="E99" s="77" t="s">
        <v>66</v>
      </c>
      <c r="F99" s="77"/>
      <c r="G99" s="77"/>
      <c r="H99" s="77"/>
      <c r="I99" s="77"/>
      <c r="J99" s="77"/>
    </row>
    <row r="100" spans="2:10" ht="15.5" x14ac:dyDescent="0.35">
      <c r="B100" s="11"/>
      <c r="E100" s="76" t="s">
        <v>75</v>
      </c>
      <c r="F100" s="76"/>
      <c r="G100" s="76"/>
      <c r="H100" s="76"/>
      <c r="I100" s="76"/>
      <c r="J100" s="76"/>
    </row>
    <row r="101" spans="2:10" ht="15.5" x14ac:dyDescent="0.35">
      <c r="B101" s="11"/>
      <c r="E101" s="76" t="s">
        <v>68</v>
      </c>
      <c r="F101" s="76"/>
      <c r="G101" s="76"/>
      <c r="H101" s="76"/>
      <c r="I101" s="76"/>
      <c r="J101" s="76"/>
    </row>
    <row r="102" spans="2:10" ht="15.65" customHeight="1" x14ac:dyDescent="0.35">
      <c r="B102" s="11"/>
    </row>
    <row r="103" spans="2:10" ht="393" customHeight="1" x14ac:dyDescent="0.35">
      <c r="B103" s="11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P92"/>
    <mergeCell ref="B3:Q3"/>
    <mergeCell ref="B4:Q4"/>
    <mergeCell ref="B5:Q5"/>
    <mergeCell ref="B6:Q6"/>
    <mergeCell ref="B7:Q7"/>
    <mergeCell ref="M94:P94"/>
    <mergeCell ref="M95:P95"/>
    <mergeCell ref="E96:H96"/>
    <mergeCell ref="M96:P96"/>
    <mergeCell ref="E97:J97"/>
  </mergeCells>
  <pageMargins left="0.25" right="0.25" top="0.75" bottom="0.75" header="0.3" footer="0.3"/>
  <pageSetup paperSize="5" scale="5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2025-12-08T16:23:24Z</cp:lastPrinted>
  <dcterms:created xsi:type="dcterms:W3CDTF">2021-07-29T18:58:50Z</dcterms:created>
  <dcterms:modified xsi:type="dcterms:W3CDTF">2025-12-17T19:38:04Z</dcterms:modified>
</cp:coreProperties>
</file>