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samboy\Desktop\2025\Ejecucion Mensual 2025\"/>
    </mc:Choice>
  </mc:AlternateContent>
  <bookViews>
    <workbookView xWindow="0" yWindow="0" windowWidth="19200" windowHeight="789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3" l="1"/>
  <c r="G31" i="3"/>
  <c r="G32" i="3"/>
  <c r="G33" i="3"/>
  <c r="G34" i="3"/>
  <c r="G35" i="3"/>
  <c r="G36" i="3"/>
  <c r="G37" i="3"/>
  <c r="G29" i="3"/>
  <c r="G20" i="3"/>
  <c r="G21" i="3"/>
  <c r="G22" i="3"/>
  <c r="G23" i="3"/>
  <c r="G24" i="3"/>
  <c r="G25" i="3"/>
  <c r="G26" i="3"/>
  <c r="G27" i="3"/>
  <c r="G19" i="3"/>
  <c r="G14" i="3"/>
  <c r="G15" i="3"/>
  <c r="G16" i="3"/>
  <c r="G17" i="3"/>
  <c r="G13" i="3"/>
  <c r="G12" i="2"/>
  <c r="G12" i="3" l="1"/>
  <c r="F59" i="3"/>
  <c r="F55" i="3"/>
  <c r="F37" i="3"/>
  <c r="F36" i="3"/>
  <c r="F35" i="3"/>
  <c r="F34" i="3"/>
  <c r="F33" i="3"/>
  <c r="F32" i="3"/>
  <c r="F31" i="3"/>
  <c r="F30" i="3"/>
  <c r="F29" i="3"/>
  <c r="F27" i="3"/>
  <c r="F26" i="3"/>
  <c r="F25" i="3"/>
  <c r="F24" i="3"/>
  <c r="F23" i="3"/>
  <c r="F22" i="3"/>
  <c r="F21" i="3"/>
  <c r="F20" i="3"/>
  <c r="F19" i="3"/>
  <c r="F17" i="3"/>
  <c r="F16" i="3"/>
  <c r="F15" i="3"/>
  <c r="F14" i="3"/>
  <c r="F13" i="3"/>
  <c r="F12" i="2"/>
  <c r="P84" i="3" l="1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C64" i="3"/>
  <c r="P63" i="3"/>
  <c r="C63" i="3"/>
  <c r="B63" i="3"/>
  <c r="P62" i="3"/>
  <c r="C62" i="3"/>
  <c r="B62" i="3"/>
  <c r="P61" i="3"/>
  <c r="C61" i="3"/>
  <c r="B61" i="3"/>
  <c r="P60" i="3"/>
  <c r="C60" i="3"/>
  <c r="B60" i="3"/>
  <c r="P59" i="3"/>
  <c r="C59" i="3"/>
  <c r="B59" i="3"/>
  <c r="P58" i="3"/>
  <c r="C58" i="3"/>
  <c r="B58" i="3"/>
  <c r="P57" i="3"/>
  <c r="C57" i="3"/>
  <c r="B57" i="3"/>
  <c r="P56" i="3"/>
  <c r="C56" i="3"/>
  <c r="B56" i="3"/>
  <c r="P55" i="3"/>
  <c r="C55" i="3"/>
  <c r="B55" i="3"/>
  <c r="O54" i="3"/>
  <c r="N54" i="3"/>
  <c r="M54" i="3"/>
  <c r="L54" i="3"/>
  <c r="K54" i="3"/>
  <c r="J54" i="3"/>
  <c r="I54" i="3"/>
  <c r="H54" i="3"/>
  <c r="G54" i="3"/>
  <c r="F54" i="3"/>
  <c r="E54" i="3"/>
  <c r="D54" i="3"/>
  <c r="N38" i="3"/>
  <c r="P38" i="3" s="1"/>
  <c r="C38" i="3"/>
  <c r="P37" i="3"/>
  <c r="C37" i="3"/>
  <c r="B37" i="3"/>
  <c r="P36" i="3"/>
  <c r="C36" i="3"/>
  <c r="B36" i="3"/>
  <c r="P35" i="3"/>
  <c r="C35" i="3"/>
  <c r="B35" i="3"/>
  <c r="P34" i="3"/>
  <c r="C34" i="3"/>
  <c r="B34" i="3"/>
  <c r="P33" i="3"/>
  <c r="C33" i="3"/>
  <c r="B33" i="3"/>
  <c r="P32" i="3"/>
  <c r="C32" i="3"/>
  <c r="B32" i="3"/>
  <c r="P31" i="3"/>
  <c r="C31" i="3"/>
  <c r="B31" i="3"/>
  <c r="P30" i="3"/>
  <c r="C30" i="3"/>
  <c r="B30" i="3"/>
  <c r="P29" i="3"/>
  <c r="C29" i="3"/>
  <c r="B29" i="3"/>
  <c r="O28" i="3"/>
  <c r="N28" i="3"/>
  <c r="M28" i="3"/>
  <c r="L28" i="3"/>
  <c r="K28" i="3"/>
  <c r="J28" i="3"/>
  <c r="I28" i="3"/>
  <c r="H28" i="3"/>
  <c r="G28" i="3"/>
  <c r="F28" i="3"/>
  <c r="E28" i="3"/>
  <c r="D28" i="3"/>
  <c r="P27" i="3"/>
  <c r="C27" i="3"/>
  <c r="B27" i="3"/>
  <c r="P26" i="3"/>
  <c r="C26" i="3"/>
  <c r="B26" i="3"/>
  <c r="P25" i="3"/>
  <c r="C25" i="3"/>
  <c r="B25" i="3"/>
  <c r="P24" i="3"/>
  <c r="C24" i="3"/>
  <c r="B24" i="3"/>
  <c r="P23" i="3"/>
  <c r="C23" i="3"/>
  <c r="B23" i="3"/>
  <c r="P22" i="3"/>
  <c r="C22" i="3"/>
  <c r="B22" i="3"/>
  <c r="P21" i="3"/>
  <c r="C21" i="3"/>
  <c r="B21" i="3"/>
  <c r="P20" i="3"/>
  <c r="C20" i="3"/>
  <c r="B20" i="3"/>
  <c r="P19" i="3"/>
  <c r="C19" i="3"/>
  <c r="B19" i="3"/>
  <c r="O18" i="3"/>
  <c r="N18" i="3"/>
  <c r="M18" i="3"/>
  <c r="L18" i="3"/>
  <c r="K18" i="3"/>
  <c r="J18" i="3"/>
  <c r="I18" i="3"/>
  <c r="H18" i="3"/>
  <c r="G18" i="3"/>
  <c r="F18" i="3"/>
  <c r="E18" i="3"/>
  <c r="D18" i="3"/>
  <c r="P17" i="3"/>
  <c r="C17" i="3"/>
  <c r="B17" i="3"/>
  <c r="P16" i="3"/>
  <c r="C16" i="3"/>
  <c r="B16" i="3"/>
  <c r="P15" i="3"/>
  <c r="C15" i="3"/>
  <c r="B15" i="3"/>
  <c r="P14" i="3"/>
  <c r="C14" i="3"/>
  <c r="B14" i="3"/>
  <c r="P13" i="3"/>
  <c r="C13" i="3"/>
  <c r="B13" i="3"/>
  <c r="O12" i="3"/>
  <c r="O85" i="3" s="1"/>
  <c r="N12" i="3"/>
  <c r="M12" i="3"/>
  <c r="M85" i="3" s="1"/>
  <c r="L12" i="3"/>
  <c r="K12" i="3"/>
  <c r="J12" i="3"/>
  <c r="I12" i="3"/>
  <c r="H12" i="3"/>
  <c r="H85" i="3" s="1"/>
  <c r="F12" i="3"/>
  <c r="E12" i="3"/>
  <c r="E85" i="3" s="1"/>
  <c r="D12" i="3"/>
  <c r="P54" i="3" l="1"/>
  <c r="I85" i="3"/>
  <c r="B18" i="3"/>
  <c r="D85" i="3"/>
  <c r="B28" i="3"/>
  <c r="C54" i="3"/>
  <c r="C12" i="3"/>
  <c r="G85" i="3"/>
  <c r="J85" i="3"/>
  <c r="K85" i="3"/>
  <c r="B12" i="3"/>
  <c r="L85" i="3"/>
  <c r="B54" i="3"/>
  <c r="F85" i="3"/>
  <c r="P12" i="3"/>
  <c r="C28" i="3"/>
  <c r="C18" i="3"/>
  <c r="P28" i="3"/>
  <c r="P18" i="3"/>
  <c r="P29" i="2"/>
  <c r="P30" i="2"/>
  <c r="P31" i="2"/>
  <c r="P32" i="2"/>
  <c r="P33" i="2"/>
  <c r="P34" i="2"/>
  <c r="P35" i="2"/>
  <c r="P36" i="2"/>
  <c r="P37" i="2"/>
  <c r="D54" i="2"/>
  <c r="E54" i="2"/>
  <c r="F54" i="2"/>
  <c r="G54" i="2"/>
  <c r="H54" i="2"/>
  <c r="I54" i="2"/>
  <c r="J54" i="2"/>
  <c r="K54" i="2"/>
  <c r="L54" i="2"/>
  <c r="M54" i="2"/>
  <c r="N54" i="2"/>
  <c r="O54" i="2"/>
  <c r="E28" i="2"/>
  <c r="E85" i="2" s="1"/>
  <c r="F28" i="2"/>
  <c r="G28" i="2"/>
  <c r="H28" i="2"/>
  <c r="I28" i="2"/>
  <c r="J28" i="2"/>
  <c r="K28" i="2"/>
  <c r="L28" i="2"/>
  <c r="M28" i="2"/>
  <c r="N28" i="2"/>
  <c r="O28" i="2"/>
  <c r="D28" i="2"/>
  <c r="E18" i="2"/>
  <c r="F18" i="2"/>
  <c r="G18" i="2"/>
  <c r="H18" i="2"/>
  <c r="I18" i="2"/>
  <c r="J18" i="2"/>
  <c r="K18" i="2"/>
  <c r="L18" i="2"/>
  <c r="M18" i="2"/>
  <c r="N18" i="2"/>
  <c r="O18" i="2"/>
  <c r="E12" i="2"/>
  <c r="H12" i="2"/>
  <c r="I12" i="2"/>
  <c r="J12" i="2"/>
  <c r="K12" i="2"/>
  <c r="L12" i="2"/>
  <c r="M12" i="2"/>
  <c r="N12" i="2"/>
  <c r="O12" i="2"/>
  <c r="D18" i="2"/>
  <c r="C63" i="2"/>
  <c r="C62" i="2"/>
  <c r="C61" i="2"/>
  <c r="C60" i="2"/>
  <c r="C59" i="2"/>
  <c r="C58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27" i="1"/>
  <c r="B58" i="2"/>
  <c r="C85" i="3" l="1"/>
  <c r="B85" i="3"/>
  <c r="P85" i="3"/>
  <c r="P28" i="2"/>
  <c r="B63" i="2"/>
  <c r="B62" i="2"/>
  <c r="B61" i="2"/>
  <c r="B60" i="2"/>
  <c r="B59" i="2"/>
  <c r="B57" i="2"/>
  <c r="B56" i="2"/>
  <c r="B55" i="2"/>
  <c r="B37" i="2"/>
  <c r="B36" i="2"/>
  <c r="B35" i="2"/>
  <c r="B34" i="2"/>
  <c r="B33" i="2"/>
  <c r="B32" i="2"/>
  <c r="B31" i="2"/>
  <c r="B30" i="2"/>
  <c r="B29" i="2"/>
  <c r="B27" i="2"/>
  <c r="B26" i="2"/>
  <c r="B25" i="2"/>
  <c r="B24" i="2"/>
  <c r="B23" i="2"/>
  <c r="B22" i="2"/>
  <c r="B21" i="2"/>
  <c r="B20" i="2"/>
  <c r="B19" i="2"/>
  <c r="B17" i="2"/>
  <c r="B16" i="2"/>
  <c r="B15" i="2"/>
  <c r="B14" i="2"/>
  <c r="B12" i="2" s="1"/>
  <c r="B13" i="2"/>
  <c r="C33" i="1"/>
  <c r="C62" i="1"/>
  <c r="C58" i="1"/>
  <c r="C54" i="1"/>
  <c r="C27" i="1"/>
  <c r="C36" i="1"/>
  <c r="C34" i="1"/>
  <c r="C32" i="1"/>
  <c r="C30" i="1"/>
  <c r="C28" i="1"/>
  <c r="C25" i="1"/>
  <c r="C24" i="1"/>
  <c r="C23" i="1"/>
  <c r="C22" i="1"/>
  <c r="C21" i="1"/>
  <c r="C20" i="1"/>
  <c r="C18" i="1"/>
  <c r="C16" i="1"/>
  <c r="C15" i="1"/>
  <c r="C14" i="1"/>
  <c r="C13" i="1"/>
  <c r="C12" i="1"/>
  <c r="B18" i="2" l="1"/>
  <c r="B54" i="2"/>
  <c r="B28" i="2"/>
  <c r="B85" i="2" l="1"/>
  <c r="C38" i="2"/>
  <c r="N38" i="2" l="1"/>
  <c r="C64" i="2" l="1"/>
  <c r="D63" i="1"/>
  <c r="P13" i="2" l="1"/>
  <c r="D11" i="1" l="1"/>
  <c r="D17" i="1"/>
  <c r="D84" i="1" s="1"/>
  <c r="D53" i="1"/>
  <c r="C54" i="2" l="1"/>
  <c r="C18" i="2"/>
  <c r="C28" i="2"/>
  <c r="C12" i="2"/>
  <c r="P55" i="2"/>
  <c r="C85" i="2" l="1"/>
  <c r="H85" i="2"/>
  <c r="P38" i="2" l="1"/>
  <c r="P59" i="2" l="1"/>
  <c r="P27" i="2"/>
  <c r="P26" i="2"/>
  <c r="P25" i="2"/>
  <c r="P24" i="2"/>
  <c r="P23" i="2"/>
  <c r="P22" i="2"/>
  <c r="P21" i="2"/>
  <c r="P20" i="2"/>
  <c r="P19" i="2"/>
  <c r="P17" i="2"/>
  <c r="P16" i="2"/>
  <c r="P15" i="2"/>
  <c r="P14" i="2"/>
  <c r="P18" i="2" l="1"/>
  <c r="P12" i="2"/>
  <c r="P56" i="2"/>
  <c r="P57" i="2"/>
  <c r="P58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54" i="2" l="1"/>
  <c r="P85" i="2"/>
  <c r="G85" i="2"/>
  <c r="F85" i="2" l="1"/>
  <c r="C53" i="1" l="1"/>
  <c r="O85" i="2" l="1"/>
  <c r="M85" i="2" l="1"/>
  <c r="L85" i="2" l="1"/>
  <c r="K85" i="2" l="1"/>
  <c r="J85" i="2" l="1"/>
  <c r="C11" i="1" l="1"/>
  <c r="D12" i="2" l="1"/>
  <c r="D85" i="2" s="1"/>
  <c r="C17" i="1" l="1"/>
  <c r="C84" i="1" l="1"/>
  <c r="I85" i="2"/>
</calcChain>
</file>

<file path=xl/sharedStrings.xml><?xml version="1.0" encoding="utf-8"?>
<sst xmlns="http://schemas.openxmlformats.org/spreadsheetml/2006/main" count="312" uniqueCount="116">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</sst>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vertical="center"/>
    </xf>
    <xf numFmtId="39" fontId="0" fillId="0" borderId="0" xfId="0" applyNumberFormat="1"/>
    <xf numFmtId="39" fontId="3" fillId="0" borderId="1" xfId="0" applyNumberFormat="1" applyFont="1" applyBorder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7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2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1" xfId="0" applyFont="1" applyBorder="1" applyAlignment="1">
      <alignment horizontal="left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0" borderId="1" xfId="0" applyNumberFormat="1" applyFont="1" applyBorder="1"/>
    <xf numFmtId="39" fontId="12" fillId="5" borderId="2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6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3" xfId="0" applyFont="1" applyFill="1" applyBorder="1" applyAlignment="1">
      <alignment horizontal="left" vertical="center"/>
    </xf>
    <xf numFmtId="39" fontId="11" fillId="2" borderId="3" xfId="1" applyNumberFormat="1" applyFont="1" applyFill="1" applyBorder="1" applyAlignment="1">
      <alignment horizontal="center" vertical="center" wrapText="1"/>
    </xf>
    <xf numFmtId="39" fontId="11" fillId="2" borderId="4" xfId="1" applyNumberFormat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43" fontId="11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1</xdr:row>
      <xdr:rowOff>142875</xdr:rowOff>
    </xdr:from>
    <xdr:to>
      <xdr:col>2</xdr:col>
      <xdr:colOff>826770</xdr:colOff>
      <xdr:row>1</xdr:row>
      <xdr:rowOff>209550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972551" y="511175"/>
          <a:ext cx="45719" cy="666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19439</xdr:colOff>
      <xdr:row>1</xdr:row>
      <xdr:rowOff>165229</xdr:rowOff>
    </xdr:from>
    <xdr:to>
      <xdr:col>1</xdr:col>
      <xdr:colOff>2253883</xdr:colOff>
      <xdr:row>5</xdr:row>
      <xdr:rowOff>56176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63725" y="359617"/>
          <a:ext cx="2234444" cy="9212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16742</xdr:rowOff>
    </xdr:from>
    <xdr:to>
      <xdr:col>0</xdr:col>
      <xdr:colOff>2004418</xdr:colOff>
      <xdr:row>5</xdr:row>
      <xdr:rowOff>123152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0" y="383631"/>
          <a:ext cx="2004418" cy="9319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647701</xdr:colOff>
      <xdr:row>2</xdr:row>
      <xdr:rowOff>171450</xdr:rowOff>
    </xdr:from>
    <xdr:to>
      <xdr:col>12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190853</xdr:rowOff>
    </xdr:from>
    <xdr:to>
      <xdr:col>0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503426</xdr:colOff>
      <xdr:row>2</xdr:row>
      <xdr:rowOff>78330</xdr:rowOff>
    </xdr:from>
    <xdr:to>
      <xdr:col>0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6415</xdr:colOff>
      <xdr:row>2</xdr:row>
      <xdr:rowOff>37908</xdr:rowOff>
    </xdr:from>
    <xdr:to>
      <xdr:col>0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13"/>
  <sheetViews>
    <sheetView showGridLines="0" topLeftCell="A67" zoomScale="98" zoomScaleNormal="98" workbookViewId="0">
      <selection activeCell="F11" sqref="F11"/>
    </sheetView>
  </sheetViews>
  <sheetFormatPr baseColWidth="10" defaultColWidth="11.453125" defaultRowHeight="14.5" x14ac:dyDescent="0.35"/>
  <cols>
    <col min="1" max="1" width="8.1796875" customWidth="1"/>
    <col min="2" max="2" width="99.26953125" customWidth="1"/>
    <col min="3" max="3" width="16.54296875" style="14" customWidth="1"/>
    <col min="4" max="4" width="16.81640625" customWidth="1"/>
    <col min="5" max="5" width="15.1796875" bestFit="1" customWidth="1"/>
    <col min="7" max="7" width="13.26953125" style="14" customWidth="1"/>
  </cols>
  <sheetData>
    <row r="2" spans="1:15" ht="28.5" customHeight="1" x14ac:dyDescent="0.35">
      <c r="B2" s="109"/>
      <c r="C2" s="110"/>
      <c r="D2" s="110"/>
      <c r="E2" s="12"/>
      <c r="F2" s="4"/>
      <c r="G2" s="24"/>
      <c r="H2" s="4"/>
      <c r="I2" s="4"/>
      <c r="J2" s="4"/>
      <c r="K2" s="4"/>
      <c r="L2" s="4"/>
      <c r="M2" s="4"/>
      <c r="N2" s="4"/>
      <c r="O2" s="4"/>
    </row>
    <row r="3" spans="1:15" ht="21" customHeight="1" x14ac:dyDescent="0.35">
      <c r="B3" s="107" t="s">
        <v>97</v>
      </c>
      <c r="C3" s="108"/>
      <c r="D3" s="108"/>
      <c r="E3" s="11"/>
      <c r="F3" s="5"/>
      <c r="G3" s="25"/>
      <c r="H3" s="5"/>
      <c r="I3" s="5"/>
      <c r="J3" s="5"/>
      <c r="K3" s="5"/>
      <c r="L3" s="5"/>
      <c r="M3" s="5"/>
      <c r="N3" s="5"/>
      <c r="O3" s="5"/>
    </row>
    <row r="4" spans="1:15" ht="15.5" x14ac:dyDescent="0.35">
      <c r="B4" s="118">
        <v>2025</v>
      </c>
      <c r="C4" s="119"/>
      <c r="D4" s="119"/>
      <c r="E4" s="10"/>
      <c r="F4" s="6"/>
      <c r="G4" s="26"/>
      <c r="H4" s="6"/>
      <c r="I4" s="6"/>
      <c r="J4" s="6"/>
      <c r="K4" s="6"/>
      <c r="L4" s="6"/>
      <c r="M4" s="6"/>
      <c r="N4" s="6"/>
      <c r="O4" s="6"/>
    </row>
    <row r="5" spans="1:15" ht="15.75" customHeight="1" x14ac:dyDescent="0.35">
      <c r="B5" s="111" t="s">
        <v>76</v>
      </c>
      <c r="C5" s="112"/>
      <c r="D5" s="112"/>
      <c r="E5" s="9"/>
      <c r="F5" s="7"/>
      <c r="G5" s="27"/>
      <c r="H5" s="7"/>
      <c r="I5" s="7"/>
      <c r="J5" s="7"/>
      <c r="K5" s="7"/>
      <c r="L5" s="7"/>
      <c r="M5" s="7"/>
      <c r="N5" s="7"/>
      <c r="O5" s="7"/>
    </row>
    <row r="6" spans="1:15" ht="15.75" customHeight="1" x14ac:dyDescent="0.35">
      <c r="A6" s="8"/>
      <c r="B6" s="111" t="s">
        <v>77</v>
      </c>
      <c r="C6" s="112"/>
      <c r="D6" s="112"/>
      <c r="E6" s="8"/>
      <c r="F6" s="7"/>
      <c r="G6" s="27"/>
      <c r="H6" s="7"/>
      <c r="I6" s="7"/>
      <c r="J6" s="7"/>
      <c r="K6" s="7"/>
      <c r="L6" s="7"/>
      <c r="M6" s="7"/>
      <c r="N6" s="7"/>
      <c r="O6" s="7"/>
    </row>
    <row r="7" spans="1:15" x14ac:dyDescent="0.35">
      <c r="B7" s="120" t="s">
        <v>115</v>
      </c>
      <c r="C7" s="120"/>
      <c r="D7" s="120"/>
    </row>
    <row r="8" spans="1:15" ht="15" customHeight="1" x14ac:dyDescent="0.35">
      <c r="B8" s="113" t="s">
        <v>66</v>
      </c>
      <c r="C8" s="114" t="s">
        <v>93</v>
      </c>
      <c r="D8" s="116" t="s">
        <v>92</v>
      </c>
      <c r="E8" s="3"/>
    </row>
    <row r="9" spans="1:15" ht="23.25" customHeight="1" x14ac:dyDescent="0.35">
      <c r="B9" s="113"/>
      <c r="C9" s="115"/>
      <c r="D9" s="117"/>
      <c r="E9" s="3"/>
    </row>
    <row r="10" spans="1:15" x14ac:dyDescent="0.35">
      <c r="B10" s="1" t="s">
        <v>0</v>
      </c>
      <c r="C10" s="15"/>
      <c r="D10" s="2"/>
      <c r="E10" s="3"/>
    </row>
    <row r="11" spans="1:15" ht="15.5" x14ac:dyDescent="0.35">
      <c r="B11" s="41" t="s">
        <v>1</v>
      </c>
      <c r="C11" s="45">
        <f>C12+C13+C14+C15+C16</f>
        <v>692926483</v>
      </c>
      <c r="D11" s="45">
        <f>D12+D13+D14+D15+D16</f>
        <v>692926483</v>
      </c>
      <c r="E11" s="85"/>
      <c r="F11" s="86"/>
    </row>
    <row r="12" spans="1:15" ht="15.5" x14ac:dyDescent="0.35">
      <c r="B12" s="42" t="s">
        <v>2</v>
      </c>
      <c r="C12" s="83">
        <f>21826763+40363838+1800000+5182551+1600000+520000+329783529+124658553+2400000+720000+30162713+2400000+780000</f>
        <v>562197947</v>
      </c>
      <c r="D12" s="80">
        <v>562197947</v>
      </c>
      <c r="E12" s="81"/>
      <c r="F12" s="86"/>
    </row>
    <row r="13" spans="1:15" ht="15.5" x14ac:dyDescent="0.35">
      <c r="B13" s="42" t="s">
        <v>3</v>
      </c>
      <c r="C13" s="83">
        <f>1200000+100000+6600000+14400000+700000</f>
        <v>23000000</v>
      </c>
      <c r="D13" s="80">
        <v>23000000</v>
      </c>
      <c r="E13" s="3"/>
    </row>
    <row r="14" spans="1:15" ht="15.5" x14ac:dyDescent="0.35">
      <c r="B14" s="42" t="s">
        <v>4</v>
      </c>
      <c r="C14" s="83">
        <f>960000+1440000</f>
        <v>2400000</v>
      </c>
      <c r="D14" s="80">
        <v>2400000</v>
      </c>
      <c r="E14" s="3"/>
    </row>
    <row r="15" spans="1:15" ht="15.5" x14ac:dyDescent="0.35">
      <c r="B15" s="42" t="s">
        <v>5</v>
      </c>
      <c r="C15" s="83">
        <f>15000000+25000000</f>
        <v>40000000</v>
      </c>
      <c r="D15" s="80">
        <v>40000000</v>
      </c>
      <c r="E15" s="3"/>
    </row>
    <row r="16" spans="1:15" ht="15.5" x14ac:dyDescent="0.35">
      <c r="B16" s="42" t="s">
        <v>6</v>
      </c>
      <c r="C16" s="83">
        <f>18175775+18201410+2819937+12117183+12134273+1879958</f>
        <v>65328536</v>
      </c>
      <c r="D16" s="80">
        <v>65328536</v>
      </c>
      <c r="E16" s="3"/>
    </row>
    <row r="17" spans="2:5" ht="15.5" x14ac:dyDescent="0.35">
      <c r="B17" s="41" t="s">
        <v>7</v>
      </c>
      <c r="C17" s="45">
        <f>C18+C19+C20+C21+C22+C23+C24+C25+C26</f>
        <v>112033000</v>
      </c>
      <c r="D17" s="45">
        <f>+D18+D19+D20+D21+D22+D23+D24+D25+D26</f>
        <v>106572800</v>
      </c>
      <c r="E17" s="84"/>
    </row>
    <row r="18" spans="2:5" ht="15.5" x14ac:dyDescent="0.35">
      <c r="B18" s="42" t="s">
        <v>8</v>
      </c>
      <c r="C18" s="83">
        <f>10000+1800000+1800000+1800000+15000+15000+1200000+1200000+1200000+10000+10000</f>
        <v>9060000</v>
      </c>
      <c r="D18" s="80">
        <v>9060000</v>
      </c>
      <c r="E18" s="83"/>
    </row>
    <row r="19" spans="2:5" ht="15.5" x14ac:dyDescent="0.35">
      <c r="B19" s="42" t="s">
        <v>9</v>
      </c>
      <c r="C19" s="83">
        <v>2000000</v>
      </c>
      <c r="D19" s="80">
        <v>2000000</v>
      </c>
      <c r="E19" s="83"/>
    </row>
    <row r="20" spans="2:5" ht="15.5" x14ac:dyDescent="0.35">
      <c r="B20" s="42" t="s">
        <v>10</v>
      </c>
      <c r="C20" s="83">
        <f>2500000+950000</f>
        <v>3450000</v>
      </c>
      <c r="D20" s="80">
        <v>2539800</v>
      </c>
      <c r="E20" s="83"/>
    </row>
    <row r="21" spans="2:5" ht="15.5" x14ac:dyDescent="0.35">
      <c r="B21" s="42" t="s">
        <v>11</v>
      </c>
      <c r="C21" s="83">
        <f>25000000+15000000+15000+15000</f>
        <v>40030000</v>
      </c>
      <c r="D21" s="80">
        <v>40030000</v>
      </c>
      <c r="E21" s="83"/>
    </row>
    <row r="22" spans="2:5" ht="15.5" x14ac:dyDescent="0.35">
      <c r="B22" s="42" t="s">
        <v>12</v>
      </c>
      <c r="C22" s="83">
        <f>3500000+2180000+1500000+320000+50000+3000+6000000</f>
        <v>13553000</v>
      </c>
      <c r="D22" s="80">
        <v>29053000</v>
      </c>
      <c r="E22" s="83"/>
    </row>
    <row r="23" spans="2:5" ht="15.5" x14ac:dyDescent="0.35">
      <c r="B23" s="42" t="s">
        <v>13</v>
      </c>
      <c r="C23" s="83">
        <f>850000+2700000+14000000</f>
        <v>17550000</v>
      </c>
      <c r="D23" s="80">
        <v>6000000</v>
      </c>
      <c r="E23" s="83"/>
    </row>
    <row r="24" spans="2:5" ht="15.5" x14ac:dyDescent="0.35">
      <c r="B24" s="42" t="s">
        <v>14</v>
      </c>
      <c r="C24" s="83">
        <f>5000000+15000+75000+50000+2300000+100000</f>
        <v>7540000</v>
      </c>
      <c r="D24" s="80">
        <v>7540000</v>
      </c>
      <c r="E24" s="83"/>
    </row>
    <row r="25" spans="2:5" ht="15.5" x14ac:dyDescent="0.35">
      <c r="B25" s="42" t="s">
        <v>15</v>
      </c>
      <c r="C25" s="83">
        <f>100000+615000+6060000+2500000+700000+1500000+3275000+250000</f>
        <v>15000000</v>
      </c>
      <c r="D25" s="80">
        <v>6500000</v>
      </c>
      <c r="E25" s="83"/>
    </row>
    <row r="26" spans="2:5" ht="15.5" x14ac:dyDescent="0.35">
      <c r="B26" s="42" t="s">
        <v>16</v>
      </c>
      <c r="C26" s="83">
        <v>3850000</v>
      </c>
      <c r="D26" s="80">
        <v>3850000</v>
      </c>
      <c r="E26" s="83"/>
    </row>
    <row r="27" spans="2:5" ht="15.5" x14ac:dyDescent="0.35">
      <c r="B27" s="41" t="s">
        <v>17</v>
      </c>
      <c r="C27" s="45">
        <f>C28+C29+C30+C31+C32+C33+C34+C35+C36</f>
        <v>14460000</v>
      </c>
      <c r="D27" s="45">
        <f>+SUM(D28:D36)</f>
        <v>20920200</v>
      </c>
      <c r="E27" s="16"/>
    </row>
    <row r="28" spans="2:5" ht="15.5" x14ac:dyDescent="0.35">
      <c r="B28" s="42" t="s">
        <v>18</v>
      </c>
      <c r="C28" s="83">
        <f>1200000+25000+350000+15000</f>
        <v>1590000</v>
      </c>
      <c r="D28" s="80">
        <v>1590000</v>
      </c>
    </row>
    <row r="29" spans="2:5" ht="15.5" x14ac:dyDescent="0.35">
      <c r="B29" s="42" t="s">
        <v>19</v>
      </c>
      <c r="C29" s="83">
        <v>700000</v>
      </c>
      <c r="D29" s="80">
        <v>700000</v>
      </c>
    </row>
    <row r="30" spans="2:5" ht="15.5" x14ac:dyDescent="0.35">
      <c r="B30" s="42" t="s">
        <v>20</v>
      </c>
      <c r="C30" s="83">
        <f>1400000+600000+500000+100000</f>
        <v>2600000</v>
      </c>
      <c r="D30" s="80">
        <v>2600000</v>
      </c>
    </row>
    <row r="31" spans="2:5" ht="15.5" x14ac:dyDescent="0.35">
      <c r="B31" s="42" t="s">
        <v>21</v>
      </c>
      <c r="C31" s="83">
        <v>25000</v>
      </c>
      <c r="D31" s="80">
        <v>25000</v>
      </c>
    </row>
    <row r="32" spans="2:5" ht="15.5" x14ac:dyDescent="0.35">
      <c r="B32" s="42" t="s">
        <v>22</v>
      </c>
      <c r="C32" s="83">
        <f>600000+15000+50000</f>
        <v>665000</v>
      </c>
      <c r="D32" s="80">
        <v>665000</v>
      </c>
    </row>
    <row r="33" spans="2:4" ht="15.5" x14ac:dyDescent="0.35">
      <c r="B33" s="42" t="s">
        <v>23</v>
      </c>
      <c r="C33" s="83">
        <f>30000+75000+75000+75000+150000</f>
        <v>405000</v>
      </c>
      <c r="D33" s="80">
        <v>405000</v>
      </c>
    </row>
    <row r="34" spans="2:4" ht="15.5" x14ac:dyDescent="0.35">
      <c r="B34" s="42" t="s">
        <v>24</v>
      </c>
      <c r="C34" s="83">
        <f>350000+1800000+10000+15000+40000+200000+50000+1300000</f>
        <v>3765000</v>
      </c>
      <c r="D34" s="80">
        <v>3765000</v>
      </c>
    </row>
    <row r="35" spans="2:4" ht="15.5" x14ac:dyDescent="0.35">
      <c r="B35" s="42" t="s">
        <v>25</v>
      </c>
      <c r="C35" s="83"/>
    </row>
    <row r="36" spans="2:4" ht="15.5" x14ac:dyDescent="0.35">
      <c r="B36" s="42" t="s">
        <v>26</v>
      </c>
      <c r="C36" s="83">
        <f>500000+3000000+50000+25000+500000+250000+60000+25000+300000</f>
        <v>4710000</v>
      </c>
      <c r="D36" s="80">
        <v>11170200</v>
      </c>
    </row>
    <row r="37" spans="2:4" ht="15.5" x14ac:dyDescent="0.35">
      <c r="B37" s="41" t="s">
        <v>27</v>
      </c>
      <c r="C37" s="45"/>
      <c r="D37" s="83"/>
    </row>
    <row r="38" spans="2:4" ht="15.5" x14ac:dyDescent="0.35">
      <c r="B38" s="42" t="s">
        <v>28</v>
      </c>
      <c r="C38" s="46"/>
      <c r="D38" s="83"/>
    </row>
    <row r="39" spans="2:4" ht="15.5" x14ac:dyDescent="0.35">
      <c r="B39" s="42" t="s">
        <v>29</v>
      </c>
      <c r="C39" s="46"/>
      <c r="D39" s="83"/>
    </row>
    <row r="40" spans="2:4" ht="15.5" x14ac:dyDescent="0.35">
      <c r="B40" s="42" t="s">
        <v>30</v>
      </c>
      <c r="C40" s="46"/>
      <c r="D40" s="83"/>
    </row>
    <row r="41" spans="2:4" ht="15.5" x14ac:dyDescent="0.35">
      <c r="B41" s="42" t="s">
        <v>31</v>
      </c>
      <c r="C41" s="46"/>
      <c r="D41" s="83"/>
    </row>
    <row r="42" spans="2:4" ht="15.5" x14ac:dyDescent="0.35">
      <c r="B42" s="42" t="s">
        <v>32</v>
      </c>
      <c r="C42" s="46"/>
      <c r="D42" s="83"/>
    </row>
    <row r="43" spans="2:4" ht="15.5" x14ac:dyDescent="0.35">
      <c r="B43" s="42" t="s">
        <v>33</v>
      </c>
      <c r="C43" s="46"/>
      <c r="D43" s="46"/>
    </row>
    <row r="44" spans="2:4" ht="15.5" x14ac:dyDescent="0.35">
      <c r="B44" s="42" t="s">
        <v>34</v>
      </c>
      <c r="C44" s="46"/>
      <c r="D44" s="52"/>
    </row>
    <row r="45" spans="2:4" ht="15.5" x14ac:dyDescent="0.35">
      <c r="B45" s="42" t="s">
        <v>35</v>
      </c>
      <c r="C45" s="46"/>
      <c r="D45" s="46"/>
    </row>
    <row r="46" spans="2:4" ht="15.5" x14ac:dyDescent="0.35">
      <c r="B46" s="41" t="s">
        <v>36</v>
      </c>
      <c r="C46" s="45"/>
      <c r="D46" s="46"/>
    </row>
    <row r="47" spans="2:4" ht="15.5" x14ac:dyDescent="0.35">
      <c r="B47" s="42" t="s">
        <v>37</v>
      </c>
      <c r="C47" s="46"/>
      <c r="D47" s="46"/>
    </row>
    <row r="48" spans="2:4" ht="15.5" x14ac:dyDescent="0.35">
      <c r="B48" s="42" t="s">
        <v>38</v>
      </c>
      <c r="C48" s="46"/>
      <c r="D48" s="46"/>
    </row>
    <row r="49" spans="2:5" ht="15.5" x14ac:dyDescent="0.35">
      <c r="B49" s="42" t="s">
        <v>39</v>
      </c>
      <c r="C49" s="46"/>
      <c r="D49" s="46"/>
    </row>
    <row r="50" spans="2:5" ht="15.5" x14ac:dyDescent="0.35">
      <c r="B50" s="42" t="s">
        <v>40</v>
      </c>
      <c r="C50" s="46"/>
      <c r="D50" s="46"/>
    </row>
    <row r="51" spans="2:5" ht="15.5" x14ac:dyDescent="0.35">
      <c r="B51" s="42" t="s">
        <v>41</v>
      </c>
      <c r="C51" s="46"/>
      <c r="D51" s="46"/>
    </row>
    <row r="52" spans="2:5" ht="15.5" x14ac:dyDescent="0.35">
      <c r="B52" s="42" t="s">
        <v>42</v>
      </c>
      <c r="C52" s="46"/>
      <c r="D52" s="46"/>
    </row>
    <row r="53" spans="2:5" ht="15.5" x14ac:dyDescent="0.35">
      <c r="B53" s="41" t="s">
        <v>43</v>
      </c>
      <c r="C53" s="53">
        <f>C54+C55+C56+C57+C58+C59+C60+C61+C62</f>
        <v>17250000</v>
      </c>
      <c r="D53" s="45">
        <f>+D54+D55+D57+D58+D61+D62</f>
        <v>16250000</v>
      </c>
      <c r="E53" s="14"/>
    </row>
    <row r="54" spans="2:5" ht="15.5" x14ac:dyDescent="0.35">
      <c r="B54" s="42" t="s">
        <v>44</v>
      </c>
      <c r="C54" s="83">
        <f>3000000+2000000+600000+50000</f>
        <v>5650000</v>
      </c>
      <c r="D54" s="80">
        <v>5650000</v>
      </c>
    </row>
    <row r="55" spans="2:5" ht="15.5" x14ac:dyDescent="0.35">
      <c r="B55" s="42" t="s">
        <v>45</v>
      </c>
      <c r="C55" s="83">
        <v>250000</v>
      </c>
      <c r="D55" s="80">
        <v>250000</v>
      </c>
    </row>
    <row r="56" spans="2:5" ht="15.5" x14ac:dyDescent="0.35">
      <c r="B56" s="42" t="s">
        <v>46</v>
      </c>
      <c r="C56" s="83"/>
      <c r="D56" s="83"/>
    </row>
    <row r="57" spans="2:5" ht="15.5" x14ac:dyDescent="0.35">
      <c r="B57" s="42" t="s">
        <v>47</v>
      </c>
      <c r="C57" s="83">
        <v>4000000</v>
      </c>
      <c r="D57" s="80">
        <v>3000000</v>
      </c>
    </row>
    <row r="58" spans="2:5" ht="15.5" x14ac:dyDescent="0.35">
      <c r="B58" s="42" t="s">
        <v>48</v>
      </c>
      <c r="C58" s="83">
        <f>300000+400000+1000000+500000+1000000+100000</f>
        <v>3300000</v>
      </c>
      <c r="D58" s="80">
        <v>3300000</v>
      </c>
    </row>
    <row r="59" spans="2:5" ht="15.5" x14ac:dyDescent="0.35">
      <c r="B59" s="42" t="s">
        <v>49</v>
      </c>
      <c r="C59" s="83"/>
      <c r="D59" s="83"/>
    </row>
    <row r="60" spans="2:5" ht="15.5" x14ac:dyDescent="0.35">
      <c r="B60" s="42" t="s">
        <v>50</v>
      </c>
      <c r="C60" s="83"/>
      <c r="D60" s="83"/>
    </row>
    <row r="61" spans="2:5" ht="15.5" x14ac:dyDescent="0.35">
      <c r="B61" s="42" t="s">
        <v>51</v>
      </c>
      <c r="C61" s="83">
        <v>800000</v>
      </c>
      <c r="D61" s="80">
        <v>800000</v>
      </c>
    </row>
    <row r="62" spans="2:5" ht="15.5" x14ac:dyDescent="0.35">
      <c r="B62" s="42" t="s">
        <v>52</v>
      </c>
      <c r="C62" s="83">
        <f>3000000+250000</f>
        <v>3250000</v>
      </c>
      <c r="D62" s="80">
        <v>3250000</v>
      </c>
    </row>
    <row r="63" spans="2:5" ht="15.5" x14ac:dyDescent="0.35">
      <c r="B63" s="41" t="s">
        <v>53</v>
      </c>
      <c r="C63" s="45"/>
      <c r="D63" s="45">
        <f>SUM(D64)</f>
        <v>0</v>
      </c>
    </row>
    <row r="64" spans="2:5" ht="15.5" x14ac:dyDescent="0.35">
      <c r="B64" s="42" t="s">
        <v>54</v>
      </c>
      <c r="C64" s="46"/>
      <c r="D64" s="80"/>
    </row>
    <row r="65" spans="2:4" ht="15.5" x14ac:dyDescent="0.35">
      <c r="B65" s="42" t="s">
        <v>55</v>
      </c>
      <c r="C65" s="46"/>
      <c r="D65" s="46"/>
    </row>
    <row r="66" spans="2:4" ht="15.5" x14ac:dyDescent="0.35">
      <c r="B66" s="42" t="s">
        <v>56</v>
      </c>
      <c r="C66" s="46"/>
      <c r="D66" s="46"/>
    </row>
    <row r="67" spans="2:4" ht="15.5" x14ac:dyDescent="0.35">
      <c r="B67" s="42" t="s">
        <v>57</v>
      </c>
      <c r="C67" s="46"/>
      <c r="D67" s="46"/>
    </row>
    <row r="68" spans="2:4" ht="15.5" x14ac:dyDescent="0.35">
      <c r="B68" s="41" t="s">
        <v>58</v>
      </c>
      <c r="C68" s="45"/>
      <c r="D68" s="46"/>
    </row>
    <row r="69" spans="2:4" ht="15.5" x14ac:dyDescent="0.35">
      <c r="B69" s="42" t="s">
        <v>59</v>
      </c>
      <c r="C69" s="46"/>
      <c r="D69" s="46"/>
    </row>
    <row r="70" spans="2:4" ht="15.5" x14ac:dyDescent="0.35">
      <c r="B70" s="42" t="s">
        <v>60</v>
      </c>
      <c r="C70" s="46"/>
      <c r="D70" s="46"/>
    </row>
    <row r="71" spans="2:4" ht="15.5" x14ac:dyDescent="0.35">
      <c r="B71" s="41" t="s">
        <v>61</v>
      </c>
      <c r="C71" s="45"/>
      <c r="D71" s="54"/>
    </row>
    <row r="72" spans="2:4" ht="15.5" x14ac:dyDescent="0.35">
      <c r="B72" s="42" t="s">
        <v>62</v>
      </c>
      <c r="C72" s="46"/>
      <c r="D72" s="46"/>
    </row>
    <row r="73" spans="2:4" ht="15.5" x14ac:dyDescent="0.35">
      <c r="B73" s="42" t="s">
        <v>63</v>
      </c>
      <c r="C73" s="46"/>
      <c r="D73" s="46"/>
    </row>
    <row r="74" spans="2:4" ht="15.5" x14ac:dyDescent="0.35">
      <c r="B74" s="42" t="s">
        <v>64</v>
      </c>
      <c r="C74" s="46"/>
      <c r="D74" s="46"/>
    </row>
    <row r="75" spans="2:4" ht="15.5" x14ac:dyDescent="0.35">
      <c r="B75" s="43" t="s">
        <v>67</v>
      </c>
      <c r="C75" s="47"/>
      <c r="D75" s="47"/>
    </row>
    <row r="76" spans="2:4" ht="15.5" x14ac:dyDescent="0.35">
      <c r="B76" s="41" t="s">
        <v>68</v>
      </c>
      <c r="C76" s="45"/>
      <c r="D76" s="46"/>
    </row>
    <row r="77" spans="2:4" ht="15.5" x14ac:dyDescent="0.35">
      <c r="B77" s="42" t="s">
        <v>69</v>
      </c>
      <c r="C77" s="46"/>
      <c r="D77" s="46"/>
    </row>
    <row r="78" spans="2:4" ht="15.5" x14ac:dyDescent="0.35">
      <c r="B78" s="42" t="s">
        <v>70</v>
      </c>
      <c r="C78" s="46"/>
      <c r="D78" s="46"/>
    </row>
    <row r="79" spans="2:4" ht="15.5" x14ac:dyDescent="0.35">
      <c r="B79" s="41" t="s">
        <v>71</v>
      </c>
      <c r="C79" s="45"/>
      <c r="D79" s="46"/>
    </row>
    <row r="80" spans="2:4" ht="15.5" x14ac:dyDescent="0.35">
      <c r="B80" s="42" t="s">
        <v>72</v>
      </c>
      <c r="C80" s="46"/>
      <c r="D80" s="46"/>
    </row>
    <row r="81" spans="1:17" ht="15.5" x14ac:dyDescent="0.35">
      <c r="B81" s="42" t="s">
        <v>73</v>
      </c>
      <c r="C81" s="46"/>
      <c r="D81" s="46"/>
    </row>
    <row r="82" spans="1:17" ht="15.5" x14ac:dyDescent="0.35">
      <c r="B82" s="41" t="s">
        <v>74</v>
      </c>
      <c r="C82" s="45"/>
      <c r="D82" s="46"/>
    </row>
    <row r="83" spans="1:17" ht="15.5" x14ac:dyDescent="0.35">
      <c r="B83" s="42" t="s">
        <v>75</v>
      </c>
      <c r="C83" s="46"/>
      <c r="D83" s="46"/>
    </row>
    <row r="84" spans="1:17" ht="15.5" x14ac:dyDescent="0.35">
      <c r="B84" s="40" t="s">
        <v>107</v>
      </c>
      <c r="C84" s="48">
        <f>C11+C17+C27+C53</f>
        <v>836669483</v>
      </c>
      <c r="D84" s="48">
        <f>D53+D27+D17+D11+D64+D37</f>
        <v>836669483</v>
      </c>
      <c r="E84" s="86"/>
    </row>
    <row r="85" spans="1:17" ht="15.5" x14ac:dyDescent="0.35">
      <c r="B85" s="44"/>
      <c r="C85" s="49"/>
      <c r="D85" s="32"/>
    </row>
    <row r="86" spans="1:17" ht="15.5" x14ac:dyDescent="0.35">
      <c r="B86" s="57"/>
      <c r="C86" s="49"/>
      <c r="D86" s="32"/>
    </row>
    <row r="87" spans="1:17" ht="15.5" x14ac:dyDescent="0.35">
      <c r="B87" s="57"/>
      <c r="C87" s="49"/>
      <c r="D87" s="32"/>
    </row>
    <row r="88" spans="1:17" ht="15.5" x14ac:dyDescent="0.35">
      <c r="B88" s="57"/>
      <c r="C88" s="49"/>
      <c r="D88" s="32"/>
    </row>
    <row r="89" spans="1:17" ht="15.5" x14ac:dyDescent="0.35">
      <c r="B89" s="57"/>
      <c r="C89" s="49"/>
      <c r="D89" s="32"/>
    </row>
    <row r="90" spans="1:17" ht="15.5" x14ac:dyDescent="0.35">
      <c r="B90" s="57"/>
      <c r="C90" s="49"/>
      <c r="D90" s="32"/>
    </row>
    <row r="91" spans="1:17" s="36" customFormat="1" x14ac:dyDescent="0.35">
      <c r="B91" s="37"/>
      <c r="C91" s="38"/>
      <c r="D91" s="38"/>
      <c r="G91" s="39"/>
    </row>
    <row r="93" spans="1:17" ht="15.75" customHeight="1" x14ac:dyDescent="0.35">
      <c r="A93" s="106" t="s">
        <v>98</v>
      </c>
      <c r="B93" s="106"/>
      <c r="G93" s="58"/>
      <c r="H93" s="100"/>
      <c r="I93" s="100"/>
      <c r="J93" s="100"/>
      <c r="K93" s="100"/>
      <c r="L93" s="18"/>
      <c r="M93" s="18"/>
      <c r="N93" s="18"/>
      <c r="O93" s="18"/>
      <c r="P93" s="22"/>
      <c r="Q93" s="18"/>
    </row>
    <row r="94" spans="1:17" ht="27.75" customHeight="1" x14ac:dyDescent="0.35">
      <c r="A94" s="30"/>
      <c r="B94" s="30"/>
      <c r="G94"/>
      <c r="M94" s="23"/>
      <c r="N94" s="23"/>
      <c r="O94" s="23"/>
      <c r="P94" s="23"/>
    </row>
    <row r="95" spans="1:17" ht="15" customHeight="1" x14ac:dyDescent="0.35">
      <c r="A95" s="101" t="s">
        <v>99</v>
      </c>
      <c r="B95" s="101"/>
      <c r="G95"/>
      <c r="H95" s="101" t="s">
        <v>106</v>
      </c>
      <c r="I95" s="101"/>
      <c r="J95" s="101"/>
      <c r="K95" s="101"/>
      <c r="L95" s="17"/>
      <c r="M95" s="17"/>
      <c r="N95" s="17"/>
      <c r="O95" s="17"/>
      <c r="P95" s="23"/>
      <c r="Q95" s="17"/>
    </row>
    <row r="96" spans="1:17" ht="15.75" customHeight="1" x14ac:dyDescent="0.35">
      <c r="A96" s="100" t="s">
        <v>111</v>
      </c>
      <c r="B96" s="100"/>
      <c r="G96"/>
      <c r="H96" s="100" t="s">
        <v>110</v>
      </c>
      <c r="I96" s="100"/>
      <c r="J96" s="100"/>
      <c r="K96" s="100"/>
      <c r="L96" s="18"/>
      <c r="M96" s="18"/>
      <c r="N96" s="18"/>
      <c r="O96" s="22"/>
      <c r="P96" s="22"/>
      <c r="Q96" s="18"/>
    </row>
    <row r="97" spans="1:17" ht="15.5" x14ac:dyDescent="0.35">
      <c r="A97" s="100" t="s">
        <v>112</v>
      </c>
      <c r="B97" s="100"/>
      <c r="D97" s="100"/>
      <c r="E97" s="100"/>
      <c r="F97" s="100"/>
      <c r="G97" s="100"/>
      <c r="H97" s="100" t="s">
        <v>104</v>
      </c>
      <c r="I97" s="100"/>
      <c r="J97" s="100"/>
      <c r="K97" s="100"/>
      <c r="L97" s="18"/>
      <c r="M97" s="18"/>
      <c r="N97" s="18"/>
      <c r="O97" s="22"/>
      <c r="P97" s="22"/>
      <c r="Q97" s="18"/>
    </row>
    <row r="98" spans="1:17" ht="15.5" x14ac:dyDescent="0.35">
      <c r="B98" s="23"/>
      <c r="C98" s="50" t="s">
        <v>100</v>
      </c>
      <c r="D98" s="22"/>
      <c r="E98" s="22"/>
      <c r="F98" s="22"/>
      <c r="G98" s="28"/>
    </row>
    <row r="99" spans="1:17" x14ac:dyDescent="0.35">
      <c r="B99" s="23"/>
      <c r="C99" s="51"/>
      <c r="D99" s="23"/>
      <c r="E99" s="23"/>
      <c r="F99" s="23"/>
      <c r="G99" s="29"/>
    </row>
    <row r="100" spans="1:17" x14ac:dyDescent="0.35">
      <c r="B100" s="23"/>
      <c r="C100" s="51" t="s">
        <v>105</v>
      </c>
      <c r="D100" s="23"/>
      <c r="E100" s="23"/>
      <c r="F100" s="23"/>
      <c r="G100" s="29"/>
    </row>
    <row r="101" spans="1:17" ht="15.5" x14ac:dyDescent="0.35">
      <c r="A101" s="19"/>
      <c r="B101" s="33"/>
      <c r="C101" s="50" t="s">
        <v>108</v>
      </c>
      <c r="D101" s="22"/>
      <c r="E101" s="22"/>
      <c r="F101" s="22"/>
      <c r="G101" s="28"/>
    </row>
    <row r="102" spans="1:17" ht="15.5" x14ac:dyDescent="0.35">
      <c r="A102" s="19"/>
      <c r="B102" s="34"/>
      <c r="C102" s="50" t="s">
        <v>101</v>
      </c>
      <c r="D102" s="22"/>
      <c r="E102" s="22"/>
      <c r="F102" s="22"/>
      <c r="G102" s="28"/>
    </row>
    <row r="103" spans="1:17" ht="15.5" x14ac:dyDescent="0.35">
      <c r="A103" s="19"/>
      <c r="B103" s="34"/>
      <c r="C103" s="50"/>
      <c r="D103" s="35"/>
      <c r="E103" s="35"/>
      <c r="F103" s="35"/>
      <c r="G103" s="28"/>
    </row>
    <row r="104" spans="1:17" x14ac:dyDescent="0.35">
      <c r="D104" s="14"/>
    </row>
    <row r="105" spans="1:17" ht="78.75" customHeight="1" thickBot="1" x14ac:dyDescent="0.4">
      <c r="D105" s="14"/>
    </row>
    <row r="106" spans="1:17" ht="15" thickBot="1" x14ac:dyDescent="0.4">
      <c r="A106" s="13" t="s">
        <v>94</v>
      </c>
      <c r="B106" s="31"/>
      <c r="D106" s="14"/>
    </row>
    <row r="107" spans="1:17" ht="27" customHeight="1" thickBot="1" x14ac:dyDescent="0.4">
      <c r="A107" s="102" t="s">
        <v>95</v>
      </c>
      <c r="B107" s="103"/>
      <c r="D107" s="14"/>
      <c r="G107"/>
    </row>
    <row r="108" spans="1:17" ht="45" customHeight="1" thickBot="1" x14ac:dyDescent="0.4">
      <c r="A108" s="104" t="s">
        <v>96</v>
      </c>
      <c r="B108" s="105"/>
      <c r="D108" s="14"/>
      <c r="G108"/>
    </row>
    <row r="109" spans="1:17" x14ac:dyDescent="0.35">
      <c r="D109" s="14"/>
    </row>
    <row r="110" spans="1:17" x14ac:dyDescent="0.35">
      <c r="D110" s="14"/>
    </row>
    <row r="111" spans="1:17" x14ac:dyDescent="0.35">
      <c r="D111" s="14"/>
    </row>
    <row r="112" spans="1:17" x14ac:dyDescent="0.35">
      <c r="D112" s="14"/>
    </row>
    <row r="113" spans="4:4" x14ac:dyDescent="0.35">
      <c r="D113" s="14"/>
    </row>
  </sheetData>
  <mergeCells count="20">
    <mergeCell ref="B3:D3"/>
    <mergeCell ref="B2:D2"/>
    <mergeCell ref="B6:D6"/>
    <mergeCell ref="B8:B9"/>
    <mergeCell ref="C8:C9"/>
    <mergeCell ref="D8:D9"/>
    <mergeCell ref="B5:D5"/>
    <mergeCell ref="B4:D4"/>
    <mergeCell ref="B7:D7"/>
    <mergeCell ref="A107:B107"/>
    <mergeCell ref="A108:B108"/>
    <mergeCell ref="A95:B95"/>
    <mergeCell ref="A93:B93"/>
    <mergeCell ref="A96:B96"/>
    <mergeCell ref="A97:B97"/>
    <mergeCell ref="H93:K93"/>
    <mergeCell ref="D97:G97"/>
    <mergeCell ref="H95:K95"/>
    <mergeCell ref="H96:K96"/>
    <mergeCell ref="H97:K97"/>
  </mergeCells>
  <pageMargins left="3.937007874015748E-2" right="3.937007874015748E-2" top="0.35433070866141736" bottom="0.39370078740157483" header="0.31496062992125984" footer="0.31496062992125984"/>
  <pageSetup scale="4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tabSelected="1" zoomScale="90" zoomScaleNormal="90" workbookViewId="0">
      <selection activeCell="A4" sqref="A4:P4"/>
    </sheetView>
  </sheetViews>
  <sheetFormatPr baseColWidth="10" defaultColWidth="11.453125" defaultRowHeight="14.5" x14ac:dyDescent="0.35"/>
  <cols>
    <col min="1" max="1" width="89.453125" style="20" customWidth="1"/>
    <col min="2" max="2" width="24.26953125" style="20" bestFit="1" customWidth="1"/>
    <col min="3" max="3" width="23.453125" style="20" bestFit="1" customWidth="1"/>
    <col min="4" max="4" width="16" style="20" bestFit="1" customWidth="1"/>
    <col min="5" max="5" width="14.54296875" style="20" customWidth="1"/>
    <col min="6" max="8" width="14.7265625" style="20" customWidth="1"/>
    <col min="9" max="9" width="16" style="20" customWidth="1"/>
    <col min="10" max="10" width="14.54296875" style="20" customWidth="1"/>
    <col min="11" max="11" width="14.7265625" style="20" customWidth="1"/>
    <col min="12" max="13" width="14.81640625" style="20" customWidth="1"/>
    <col min="14" max="14" width="14.7265625" style="20" customWidth="1"/>
    <col min="15" max="15" width="15.453125" style="20" customWidth="1"/>
    <col min="16" max="16" width="15.81640625" style="20" customWidth="1"/>
    <col min="17" max="16384" width="11.453125" style="20"/>
  </cols>
  <sheetData>
    <row r="3" spans="1:16" ht="28.5" customHeigh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35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5" x14ac:dyDescent="0.3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 x14ac:dyDescent="0.35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3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35">
      <c r="B8" s="80"/>
      <c r="C8" s="70"/>
      <c r="D8" s="80"/>
      <c r="G8" s="80"/>
      <c r="H8" s="70"/>
      <c r="I8" s="96"/>
    </row>
    <row r="9" spans="1:16" ht="25.5" customHeight="1" x14ac:dyDescent="0.35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x14ac:dyDescent="0.35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 x14ac:dyDescent="0.35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 x14ac:dyDescent="0.35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>F13+F14+F15+F16+F17</f>
        <v>54529615.989999995</v>
      </c>
      <c r="G12" s="97">
        <f>+SUM(G13:G17)</f>
        <v>51181036.390000001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211054042.55000004</v>
      </c>
    </row>
    <row r="13" spans="1:16" ht="15.5" x14ac:dyDescent="0.3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>
        <v>42725656.329999998</v>
      </c>
      <c r="G13" s="65">
        <v>41389838.100000001</v>
      </c>
      <c r="H13" s="80"/>
      <c r="I13" s="80"/>
      <c r="J13" s="80"/>
      <c r="K13" s="80"/>
      <c r="L13" s="80"/>
      <c r="M13" s="80"/>
      <c r="N13" s="80"/>
      <c r="O13" s="64"/>
      <c r="P13" s="64">
        <f>SUM(D13:O13)</f>
        <v>168759942.23000002</v>
      </c>
    </row>
    <row r="14" spans="1:16" ht="15.5" x14ac:dyDescent="0.3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80">
        <v>2189133.7799999998</v>
      </c>
      <c r="F14" s="80">
        <v>1036970.23</v>
      </c>
      <c r="G14" s="65">
        <v>1228124.98</v>
      </c>
      <c r="H14" s="80"/>
      <c r="I14" s="80"/>
      <c r="J14" s="80"/>
      <c r="K14" s="80"/>
      <c r="L14" s="80"/>
      <c r="M14" s="80"/>
      <c r="N14" s="80"/>
      <c r="O14" s="64"/>
      <c r="P14" s="64">
        <f>SUM(D14:O14)</f>
        <v>5732052.5899999999</v>
      </c>
    </row>
    <row r="15" spans="1:16" ht="15.5" x14ac:dyDescent="0.3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>
        <v>135684.5</v>
      </c>
      <c r="G15" s="65">
        <v>135684.5</v>
      </c>
      <c r="H15" s="80"/>
      <c r="I15" s="80"/>
      <c r="J15" s="80"/>
      <c r="K15" s="80"/>
      <c r="L15" s="80"/>
      <c r="M15" s="80"/>
      <c r="N15" s="80"/>
      <c r="O15" s="64"/>
      <c r="P15" s="64">
        <f>SUM(D15:O15)</f>
        <v>542738</v>
      </c>
    </row>
    <row r="16" spans="1:16" ht="15.5" x14ac:dyDescent="0.3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>
        <v>4210058.88</v>
      </c>
      <c r="G16" s="65">
        <v>2002105.65</v>
      </c>
      <c r="H16" s="80"/>
      <c r="I16" s="80"/>
      <c r="J16" s="80"/>
      <c r="K16" s="80"/>
      <c r="L16" s="80"/>
      <c r="M16" s="80"/>
      <c r="N16" s="80"/>
      <c r="O16" s="64"/>
      <c r="P16" s="64">
        <f>SUM(D16:O16)</f>
        <v>10439272.08</v>
      </c>
    </row>
    <row r="17" spans="1:16" ht="15.5" x14ac:dyDescent="0.3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>
        <v>6421246.0499999998</v>
      </c>
      <c r="G17" s="65">
        <v>6425283.1600000001</v>
      </c>
      <c r="H17" s="80"/>
      <c r="I17" s="80"/>
      <c r="J17" s="80"/>
      <c r="K17" s="80"/>
      <c r="L17" s="80"/>
      <c r="M17" s="80"/>
      <c r="N17" s="80"/>
      <c r="O17" s="64"/>
      <c r="P17" s="64">
        <f>SUM(D17:O17)</f>
        <v>25580037.649999999</v>
      </c>
    </row>
    <row r="18" spans="1:16" s="95" customFormat="1" ht="15.5" x14ac:dyDescent="0.35">
      <c r="A18" s="60" t="s">
        <v>7</v>
      </c>
      <c r="B18" s="91">
        <f>+SUM(B19:B27)</f>
        <v>112033000</v>
      </c>
      <c r="C18" s="61">
        <f>+C19+C20+C21+C22+C23+C24+C25+C26+C27</f>
        <v>106572800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9041454.6799999997</v>
      </c>
      <c r="G18" s="97">
        <f t="shared" si="1"/>
        <v>6145507.46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27877360.399999999</v>
      </c>
    </row>
    <row r="19" spans="1:16" ht="15.5" x14ac:dyDescent="0.3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>
        <v>836857.87</v>
      </c>
      <c r="G19" s="65">
        <v>942151.1</v>
      </c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3307100.45</v>
      </c>
    </row>
    <row r="20" spans="1:16" ht="15.5" x14ac:dyDescent="0.3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>
        <v>350462.8</v>
      </c>
      <c r="G20" s="64">
        <v>0</v>
      </c>
      <c r="H20" s="80"/>
      <c r="I20" s="80"/>
      <c r="J20" s="80"/>
      <c r="K20" s="80"/>
      <c r="L20" s="80"/>
      <c r="M20" s="80"/>
      <c r="N20" s="80"/>
      <c r="O20" s="64"/>
      <c r="P20" s="69">
        <f t="shared" si="2"/>
        <v>430462.8</v>
      </c>
    </row>
    <row r="21" spans="1:16" ht="15.5" x14ac:dyDescent="0.35">
      <c r="A21" s="63" t="s">
        <v>10</v>
      </c>
      <c r="B21" s="89">
        <f>+'P1 Presupuesto Aprobado'!C20</f>
        <v>3450000</v>
      </c>
      <c r="C21" s="54">
        <f>+'P1 Presupuesto Aprobado'!D20</f>
        <v>2539800</v>
      </c>
      <c r="D21" s="80">
        <v>194274.31</v>
      </c>
      <c r="E21" s="68"/>
      <c r="F21" s="64">
        <v>242634.52</v>
      </c>
      <c r="G21" s="65">
        <v>975134.24</v>
      </c>
      <c r="H21" s="80"/>
      <c r="I21" s="80"/>
      <c r="J21" s="80"/>
      <c r="K21" s="80"/>
      <c r="L21" s="80"/>
      <c r="M21" s="80"/>
      <c r="N21" s="80"/>
      <c r="O21" s="64"/>
      <c r="P21" s="69">
        <f>SUM(D21:O21)</f>
        <v>1412043.0699999998</v>
      </c>
    </row>
    <row r="22" spans="1:16" ht="15.5" x14ac:dyDescent="0.35">
      <c r="A22" s="63" t="s">
        <v>11</v>
      </c>
      <c r="B22" s="89">
        <f>+'P1 Presupuesto Aprobado'!C21</f>
        <v>40030000</v>
      </c>
      <c r="C22" s="54">
        <f>+'P1 Presupuesto Aprobado'!D21</f>
        <v>40030000</v>
      </c>
      <c r="D22" s="80">
        <v>2558457.75</v>
      </c>
      <c r="E22" s="68">
        <v>3221124.97</v>
      </c>
      <c r="F22" s="64">
        <v>3239314.26</v>
      </c>
      <c r="G22" s="65">
        <v>3148725.99</v>
      </c>
      <c r="H22" s="80"/>
      <c r="I22" s="80"/>
      <c r="J22" s="80"/>
      <c r="K22" s="80"/>
      <c r="L22" s="80"/>
      <c r="M22" s="80"/>
      <c r="N22" s="80"/>
      <c r="O22" s="64"/>
      <c r="P22" s="69">
        <f t="shared" si="2"/>
        <v>12167622.970000001</v>
      </c>
    </row>
    <row r="23" spans="1:16" ht="15.5" x14ac:dyDescent="0.35">
      <c r="A23" s="63" t="s">
        <v>12</v>
      </c>
      <c r="B23" s="89">
        <f>+'P1 Presupuesto Aprobado'!C22</f>
        <v>13553000</v>
      </c>
      <c r="C23" s="54">
        <f>+'P1 Presupuesto Aprobado'!D22</f>
        <v>29053000</v>
      </c>
      <c r="D23" s="80">
        <v>758610</v>
      </c>
      <c r="E23" s="70">
        <v>1095022.7</v>
      </c>
      <c r="F23" s="64">
        <v>895355.46</v>
      </c>
      <c r="G23" s="65">
        <v>164610</v>
      </c>
      <c r="H23" s="80"/>
      <c r="I23" s="80"/>
      <c r="J23" s="80"/>
      <c r="K23" s="64"/>
      <c r="L23" s="64"/>
      <c r="M23" s="80"/>
      <c r="N23" s="80"/>
      <c r="O23" s="64"/>
      <c r="P23" s="69">
        <f t="shared" si="2"/>
        <v>2913598.16</v>
      </c>
    </row>
    <row r="24" spans="1:16" ht="15.5" x14ac:dyDescent="0.35">
      <c r="A24" s="63" t="s">
        <v>13</v>
      </c>
      <c r="B24" s="89">
        <f>+'P1 Presupuesto Aprobado'!C23</f>
        <v>17550000</v>
      </c>
      <c r="C24" s="54">
        <f>+'P1 Presupuesto Aprobado'!D23</f>
        <v>6000000</v>
      </c>
      <c r="D24" s="80">
        <v>858703.33</v>
      </c>
      <c r="E24" s="68">
        <v>851511.58</v>
      </c>
      <c r="F24" s="64">
        <v>1803916.2</v>
      </c>
      <c r="G24" s="65">
        <v>864933.36</v>
      </c>
      <c r="H24" s="80"/>
      <c r="I24" s="80"/>
      <c r="J24" s="80"/>
      <c r="K24" s="80"/>
      <c r="L24" s="80"/>
      <c r="M24" s="80"/>
      <c r="N24" s="80"/>
      <c r="O24" s="64"/>
      <c r="P24" s="69">
        <f t="shared" si="2"/>
        <v>4379064.47</v>
      </c>
    </row>
    <row r="25" spans="1:16" ht="15.5" x14ac:dyDescent="0.3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>
        <v>1137179.6399999999</v>
      </c>
      <c r="G25" s="65">
        <v>11425.77</v>
      </c>
      <c r="H25" s="80"/>
      <c r="I25" s="80"/>
      <c r="J25" s="80"/>
      <c r="K25" s="80"/>
      <c r="L25" s="80"/>
      <c r="M25" s="80"/>
      <c r="N25" s="80"/>
      <c r="O25" s="64"/>
      <c r="P25" s="69">
        <f t="shared" si="2"/>
        <v>2183653.4899999998</v>
      </c>
    </row>
    <row r="26" spans="1:16" ht="15.5" x14ac:dyDescent="0.35">
      <c r="A26" s="63" t="s">
        <v>15</v>
      </c>
      <c r="B26" s="89">
        <f>+'P1 Presupuesto Aprobado'!C25</f>
        <v>15000000</v>
      </c>
      <c r="C26" s="54">
        <f>+'P1 Presupuesto Aprobado'!D25</f>
        <v>6500000</v>
      </c>
      <c r="D26" s="80">
        <v>59000.07</v>
      </c>
      <c r="E26" s="64"/>
      <c r="F26" s="64">
        <v>67244.69</v>
      </c>
      <c r="G26" s="65">
        <v>0</v>
      </c>
      <c r="H26" s="80"/>
      <c r="I26" s="80"/>
      <c r="J26" s="80"/>
      <c r="K26" s="80"/>
      <c r="L26" s="80"/>
      <c r="M26" s="80"/>
      <c r="N26" s="80"/>
      <c r="O26" s="64"/>
      <c r="P26" s="69">
        <f t="shared" si="2"/>
        <v>126244.76000000001</v>
      </c>
    </row>
    <row r="27" spans="1:16" ht="15.5" x14ac:dyDescent="0.3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>
        <v>468489.24</v>
      </c>
      <c r="G27" s="65">
        <v>38527</v>
      </c>
      <c r="H27" s="80"/>
      <c r="I27" s="80"/>
      <c r="J27" s="80"/>
      <c r="K27" s="80"/>
      <c r="L27" s="80"/>
      <c r="M27" s="80"/>
      <c r="N27" s="80"/>
      <c r="O27" s="64"/>
      <c r="P27" s="69">
        <f>SUM(D27:O27)</f>
        <v>957570.23</v>
      </c>
    </row>
    <row r="28" spans="1:16" s="95" customFormat="1" ht="15.5" x14ac:dyDescent="0.35">
      <c r="A28" s="60" t="s">
        <v>17</v>
      </c>
      <c r="B28" s="91">
        <f>+SUM(B29:B37)</f>
        <v>14460000</v>
      </c>
      <c r="C28" s="61">
        <f>C29+C30+C31+C32+C33+C34+C35+C36+C37</f>
        <v>20920200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7052028.3300000001</v>
      </c>
      <c r="G28" s="97">
        <f t="shared" si="3"/>
        <v>647201.92000000004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9538656.3900000006</v>
      </c>
    </row>
    <row r="29" spans="1:16" ht="15.5" x14ac:dyDescent="0.3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>
        <v>98991.3</v>
      </c>
      <c r="G29" s="65">
        <v>60327</v>
      </c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401538.3</v>
      </c>
    </row>
    <row r="30" spans="1:16" ht="15.5" x14ac:dyDescent="0.3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5">
        <v>16083.33</v>
      </c>
      <c r="G30" s="64"/>
      <c r="H30" s="80"/>
      <c r="I30" s="80"/>
      <c r="J30"/>
      <c r="K30" s="80"/>
      <c r="L30" s="80"/>
      <c r="M30" s="80"/>
      <c r="N30" s="80"/>
      <c r="O30" s="64"/>
      <c r="P30" s="61">
        <f t="shared" si="4"/>
        <v>16083.33</v>
      </c>
    </row>
    <row r="31" spans="1:16" ht="15.5" x14ac:dyDescent="0.3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>
        <v>116241.8</v>
      </c>
      <c r="G31" s="65">
        <v>215125.8</v>
      </c>
      <c r="H31" s="80"/>
      <c r="I31" s="80"/>
      <c r="J31" s="80"/>
      <c r="K31" s="80"/>
      <c r="L31" s="80"/>
      <c r="M31" s="80"/>
      <c r="N31" s="80"/>
      <c r="O31" s="64"/>
      <c r="P31" s="61">
        <f t="shared" si="4"/>
        <v>380616.07999999996</v>
      </c>
    </row>
    <row r="32" spans="1:16" ht="15.5" x14ac:dyDescent="0.3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/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5" x14ac:dyDescent="0.3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>
        <v>6761.44</v>
      </c>
      <c r="G33" s="65">
        <v>26314.94</v>
      </c>
      <c r="H33" s="80"/>
      <c r="I33" s="80"/>
      <c r="J33" s="80"/>
      <c r="K33" s="80"/>
      <c r="L33" s="80"/>
      <c r="M33" s="80"/>
      <c r="N33" s="80"/>
      <c r="O33" s="64"/>
      <c r="P33" s="61">
        <f t="shared" si="4"/>
        <v>33076.379999999997</v>
      </c>
    </row>
    <row r="34" spans="1:16" ht="15.5" x14ac:dyDescent="0.3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>
        <v>12361.3</v>
      </c>
      <c r="G34" s="65"/>
      <c r="H34" s="80"/>
      <c r="I34" s="80"/>
      <c r="J34" s="80"/>
      <c r="K34" s="80"/>
      <c r="L34" s="80"/>
      <c r="M34" s="80"/>
      <c r="N34" s="80"/>
      <c r="O34" s="64"/>
      <c r="P34" s="61">
        <f t="shared" si="4"/>
        <v>12361.3</v>
      </c>
    </row>
    <row r="35" spans="1:16" ht="15.5" x14ac:dyDescent="0.3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>
        <v>232355.96</v>
      </c>
      <c r="G35" s="65">
        <v>301086.76</v>
      </c>
      <c r="H35" s="80"/>
      <c r="I35" s="80"/>
      <c r="J35" s="80"/>
      <c r="K35" s="80"/>
      <c r="L35" s="80"/>
      <c r="M35" s="80"/>
      <c r="N35" s="80"/>
      <c r="O35" s="64"/>
      <c r="P35" s="64">
        <f t="shared" si="4"/>
        <v>1014725.34</v>
      </c>
    </row>
    <row r="36" spans="1:16" ht="15.5" x14ac:dyDescent="0.3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/>
      <c r="G36" s="64">
        <v>44347.42</v>
      </c>
      <c r="H36" s="64"/>
      <c r="I36" s="64"/>
      <c r="J36" s="64"/>
      <c r="K36" s="64"/>
      <c r="L36" s="64"/>
      <c r="M36" s="64"/>
      <c r="N36" s="64"/>
      <c r="O36" s="64"/>
      <c r="P36" s="61">
        <f t="shared" si="4"/>
        <v>44347.42</v>
      </c>
    </row>
    <row r="37" spans="1:16" ht="15.5" x14ac:dyDescent="0.35">
      <c r="A37" s="63" t="s">
        <v>26</v>
      </c>
      <c r="B37" s="89">
        <f>+'P1 Presupuesto Aprobado'!C36</f>
        <v>4710000</v>
      </c>
      <c r="C37" s="54">
        <f>+'P1 Presupuesto Aprobado'!D36</f>
        <v>11170200</v>
      </c>
      <c r="D37" s="80">
        <v>928160.01</v>
      </c>
      <c r="E37" s="64">
        <v>138515.03</v>
      </c>
      <c r="F37" s="64">
        <v>6569233.2000000002</v>
      </c>
      <c r="G37" s="65"/>
      <c r="H37" s="80"/>
      <c r="I37" s="80"/>
      <c r="J37" s="80"/>
      <c r="K37" s="80"/>
      <c r="L37" s="80"/>
      <c r="M37" s="80"/>
      <c r="N37" s="80"/>
      <c r="O37" s="64"/>
      <c r="P37" s="64">
        <f t="shared" si="4"/>
        <v>7635908.2400000002</v>
      </c>
    </row>
    <row r="38" spans="1:16" ht="15.5" hidden="1" x14ac:dyDescent="0.35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5" hidden="1" x14ac:dyDescent="0.35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5" hidden="1" x14ac:dyDescent="0.35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5" hidden="1" x14ac:dyDescent="0.35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5" hidden="1" x14ac:dyDescent="0.35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5" hidden="1" x14ac:dyDescent="0.35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5" hidden="1" x14ac:dyDescent="0.35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5" hidden="1" x14ac:dyDescent="0.35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5" hidden="1" x14ac:dyDescent="0.35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5" hidden="1" x14ac:dyDescent="0.35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5" hidden="1" x14ac:dyDescent="0.35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5" hidden="1" x14ac:dyDescent="0.35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5" hidden="1" x14ac:dyDescent="0.35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5" hidden="1" x14ac:dyDescent="0.35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5" hidden="1" x14ac:dyDescent="0.35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5" hidden="1" x14ac:dyDescent="0.35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5" x14ac:dyDescent="0.3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128873.35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559415.93999999994</v>
      </c>
    </row>
    <row r="55" spans="1:16" ht="15.5" x14ac:dyDescent="0.3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>
        <v>12233.35</v>
      </c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85370.46</v>
      </c>
    </row>
    <row r="56" spans="1:16" ht="15.5" x14ac:dyDescent="0.3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5" x14ac:dyDescent="0.3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5" x14ac:dyDescent="0.3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5" x14ac:dyDescent="0.3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>
        <v>116640</v>
      </c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474045.48</v>
      </c>
    </row>
    <row r="60" spans="1:16" ht="15.5" x14ac:dyDescent="0.3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5" x14ac:dyDescent="0.3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5" x14ac:dyDescent="0.3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5" x14ac:dyDescent="0.3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5" hidden="1" x14ac:dyDescent="0.35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5" hidden="1" x14ac:dyDescent="0.35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5" hidden="1" x14ac:dyDescent="0.35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5" hidden="1" x14ac:dyDescent="0.35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5" hidden="1" x14ac:dyDescent="0.35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5" hidden="1" x14ac:dyDescent="0.35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5" hidden="1" x14ac:dyDescent="0.35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5" hidden="1" x14ac:dyDescent="0.35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5" hidden="1" x14ac:dyDescent="0.35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5" hidden="1" x14ac:dyDescent="0.35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5" hidden="1" x14ac:dyDescent="0.35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5" hidden="1" x14ac:dyDescent="0.35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5" hidden="1" x14ac:dyDescent="0.35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5" hidden="1" x14ac:dyDescent="0.35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5" hidden="1" x14ac:dyDescent="0.35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5" hidden="1" x14ac:dyDescent="0.35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5" hidden="1" x14ac:dyDescent="0.35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5" hidden="1" x14ac:dyDescent="0.35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5" hidden="1" x14ac:dyDescent="0.35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5" hidden="1" x14ac:dyDescent="0.35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5" hidden="1" customHeight="1" x14ac:dyDescent="0.35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5" customHeight="1" x14ac:dyDescent="0.35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70751972.349999994</v>
      </c>
      <c r="G85" s="61">
        <f>G12+G18+G28+G38+G47+G54+G64+G69+G72</f>
        <v>57973745.770000003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249029475.28000003</v>
      </c>
    </row>
    <row r="86" spans="1:17" x14ac:dyDescent="0.35">
      <c r="B86" s="70"/>
      <c r="N86" s="80"/>
    </row>
    <row r="87" spans="1:17" x14ac:dyDescent="0.35">
      <c r="B87" s="69"/>
      <c r="C87" s="82"/>
      <c r="N87" s="69"/>
    </row>
    <row r="88" spans="1:17" ht="15.5" x14ac:dyDescent="0.35">
      <c r="A88" s="77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 x14ac:dyDescent="0.35">
      <c r="C89" s="82"/>
      <c r="H89" s="80"/>
    </row>
    <row r="90" spans="1:17" ht="23.25" customHeight="1" x14ac:dyDescent="0.35">
      <c r="A90" s="33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5" x14ac:dyDescent="0.35">
      <c r="A91" s="77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5" x14ac:dyDescent="0.35">
      <c r="A92" s="77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5" x14ac:dyDescent="0.35">
      <c r="B93" s="71"/>
      <c r="D93" s="121" t="s">
        <v>100</v>
      </c>
      <c r="E93" s="121"/>
      <c r="F93" s="121"/>
      <c r="G93" s="121"/>
    </row>
    <row r="94" spans="1:17" ht="29.25" customHeight="1" x14ac:dyDescent="0.35">
      <c r="B94" s="71"/>
    </row>
    <row r="95" spans="1:17" x14ac:dyDescent="0.35">
      <c r="D95" s="122" t="s">
        <v>99</v>
      </c>
      <c r="E95" s="122"/>
      <c r="F95" s="122"/>
      <c r="G95" s="122"/>
    </row>
    <row r="96" spans="1:17" ht="15.5" x14ac:dyDescent="0.35">
      <c r="A96" s="19"/>
      <c r="D96" s="121" t="s">
        <v>108</v>
      </c>
      <c r="E96" s="121"/>
      <c r="F96" s="121"/>
      <c r="G96" s="121"/>
    </row>
    <row r="97" spans="1:7" ht="15.5" x14ac:dyDescent="0.35">
      <c r="A97" s="19"/>
      <c r="B97" s="21"/>
      <c r="D97" s="121" t="s">
        <v>101</v>
      </c>
      <c r="E97" s="121"/>
      <c r="F97" s="121"/>
      <c r="G97" s="121"/>
    </row>
    <row r="98" spans="1:7" ht="15.65" customHeight="1" x14ac:dyDescent="0.35">
      <c r="A98" s="19"/>
    </row>
    <row r="99" spans="1:7" ht="393" customHeight="1" x14ac:dyDescent="0.35">
      <c r="A99" s="19"/>
    </row>
  </sheetData>
  <mergeCells count="18">
    <mergeCell ref="A7:P7"/>
    <mergeCell ref="D9:P9"/>
    <mergeCell ref="A3:P3"/>
    <mergeCell ref="A4:P4"/>
    <mergeCell ref="A9:A10"/>
    <mergeCell ref="B9:B10"/>
    <mergeCell ref="C9:C10"/>
    <mergeCell ref="A5:P5"/>
    <mergeCell ref="A6:P6"/>
    <mergeCell ref="L88:O88"/>
    <mergeCell ref="L92:O92"/>
    <mergeCell ref="L90:O90"/>
    <mergeCell ref="L91:O91"/>
    <mergeCell ref="D97:G97"/>
    <mergeCell ref="D92:G92"/>
    <mergeCell ref="D95:G95"/>
    <mergeCell ref="D96:G96"/>
    <mergeCell ref="D93:G93"/>
  </mergeCells>
  <pageMargins left="0.25" right="0.25" top="0.75" bottom="0.75" header="0.3" footer="0.3"/>
  <pageSetup paperSize="5" scale="51" fitToHeight="0" orientation="landscape" r:id="rId1"/>
  <rowBreaks count="1" manualBreakCount="1">
    <brk id="63" max="16383" man="1"/>
  </rowBreaks>
  <colBreaks count="1" manualBreakCount="1">
    <brk id="16" max="1048575" man="1"/>
  </colBreaks>
  <ignoredErrors>
    <ignoredError sqref="M85" evalError="1"/>
    <ignoredError sqref="P14:P17 P19:P27 P56:P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99"/>
  <sheetViews>
    <sheetView showGridLines="0" zoomScale="85" zoomScaleNormal="85" workbookViewId="0">
      <selection activeCell="A8" sqref="A8:A10"/>
    </sheetView>
  </sheetViews>
  <sheetFormatPr baseColWidth="10" defaultColWidth="11.453125" defaultRowHeight="14.5" x14ac:dyDescent="0.35"/>
  <cols>
    <col min="1" max="1" width="89.453125" style="20" customWidth="1"/>
    <col min="2" max="2" width="24.26953125" style="20" hidden="1" customWidth="1"/>
    <col min="3" max="3" width="23.453125" style="20" hidden="1" customWidth="1"/>
    <col min="4" max="4" width="16" style="20" bestFit="1" customWidth="1"/>
    <col min="5" max="5" width="14.54296875" style="20" customWidth="1"/>
    <col min="6" max="8" width="14.7265625" style="20" customWidth="1"/>
    <col min="9" max="9" width="16" style="20" customWidth="1"/>
    <col min="10" max="10" width="14.54296875" style="20" customWidth="1"/>
    <col min="11" max="11" width="14.7265625" style="20" customWidth="1"/>
    <col min="12" max="13" width="14.81640625" style="20" customWidth="1"/>
    <col min="14" max="14" width="14.7265625" style="20" customWidth="1"/>
    <col min="15" max="15" width="15.453125" style="20" customWidth="1"/>
    <col min="16" max="16" width="15.81640625" style="20" customWidth="1"/>
    <col min="17" max="16384" width="11.453125" style="20"/>
  </cols>
  <sheetData>
    <row r="3" spans="1:16" ht="28.5" customHeight="1" x14ac:dyDescent="0.35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1" customHeight="1" x14ac:dyDescent="0.35">
      <c r="A4" s="108" t="s">
        <v>97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</row>
    <row r="5" spans="1:16" ht="15.5" x14ac:dyDescent="0.35">
      <c r="A5" s="119" t="s">
        <v>113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</row>
    <row r="6" spans="1:16" ht="15.75" customHeight="1" x14ac:dyDescent="0.35">
      <c r="A6" s="112" t="s">
        <v>114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</row>
    <row r="7" spans="1:16" ht="15.75" customHeight="1" x14ac:dyDescent="0.35">
      <c r="A7" s="112" t="s">
        <v>77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</row>
    <row r="8" spans="1:16" x14ac:dyDescent="0.35">
      <c r="B8" s="80"/>
      <c r="C8" s="70"/>
      <c r="D8" s="80"/>
      <c r="G8" s="80"/>
      <c r="H8" s="70"/>
      <c r="I8" s="96"/>
    </row>
    <row r="9" spans="1:16" ht="25.5" customHeight="1" x14ac:dyDescent="0.35">
      <c r="A9" s="124" t="s">
        <v>66</v>
      </c>
      <c r="B9" s="125" t="s">
        <v>93</v>
      </c>
      <c r="C9" s="125" t="s">
        <v>92</v>
      </c>
      <c r="D9" s="123" t="s">
        <v>91</v>
      </c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</row>
    <row r="10" spans="1:16" x14ac:dyDescent="0.35">
      <c r="A10" s="124"/>
      <c r="B10" s="125"/>
      <c r="C10" s="125"/>
      <c r="D10" s="59" t="s">
        <v>79</v>
      </c>
      <c r="E10" s="59" t="s">
        <v>80</v>
      </c>
      <c r="F10" s="59" t="s">
        <v>81</v>
      </c>
      <c r="G10" s="59" t="s">
        <v>82</v>
      </c>
      <c r="H10" s="59" t="s">
        <v>83</v>
      </c>
      <c r="I10" s="59" t="s">
        <v>84</v>
      </c>
      <c r="J10" s="59" t="s">
        <v>85</v>
      </c>
      <c r="K10" s="59" t="s">
        <v>86</v>
      </c>
      <c r="L10" s="59" t="s">
        <v>87</v>
      </c>
      <c r="M10" s="59" t="s">
        <v>88</v>
      </c>
      <c r="N10" s="59" t="s">
        <v>89</v>
      </c>
      <c r="O10" s="59" t="s">
        <v>90</v>
      </c>
      <c r="P10" s="59" t="s">
        <v>78</v>
      </c>
    </row>
    <row r="11" spans="1:16" x14ac:dyDescent="0.35">
      <c r="A11" s="55" t="s">
        <v>0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</row>
    <row r="12" spans="1:16" s="95" customFormat="1" x14ac:dyDescent="0.35">
      <c r="A12" s="60" t="s">
        <v>1</v>
      </c>
      <c r="B12" s="88">
        <f>+SUM(B13:B17)</f>
        <v>692926483</v>
      </c>
      <c r="C12" s="61">
        <f>+C13+C14+C15+C16+C17</f>
        <v>692926483</v>
      </c>
      <c r="D12" s="61">
        <f t="shared" ref="D12:O12" si="0">D13+D14+D15+D16+D17</f>
        <v>51498302.079999998</v>
      </c>
      <c r="E12" s="97">
        <f t="shared" si="0"/>
        <v>53845088.090000004</v>
      </c>
      <c r="F12" s="97">
        <f t="shared" si="0"/>
        <v>54529615.989999995</v>
      </c>
      <c r="G12" s="97">
        <f>G13+G14+G15+G16+G17</f>
        <v>51181036.390000001</v>
      </c>
      <c r="H12" s="97">
        <f t="shared" si="0"/>
        <v>0</v>
      </c>
      <c r="I12" s="97">
        <f t="shared" si="0"/>
        <v>0</v>
      </c>
      <c r="J12" s="97">
        <f t="shared" si="0"/>
        <v>0</v>
      </c>
      <c r="K12" s="97">
        <f t="shared" si="0"/>
        <v>0</v>
      </c>
      <c r="L12" s="97">
        <f t="shared" si="0"/>
        <v>0</v>
      </c>
      <c r="M12" s="97">
        <f t="shared" si="0"/>
        <v>0</v>
      </c>
      <c r="N12" s="97">
        <f t="shared" si="0"/>
        <v>0</v>
      </c>
      <c r="O12" s="97">
        <f t="shared" si="0"/>
        <v>0</v>
      </c>
      <c r="P12" s="61">
        <f>P13+P14+P15+P16+P17</f>
        <v>211054042.55000004</v>
      </c>
    </row>
    <row r="13" spans="1:16" ht="15.5" x14ac:dyDescent="0.35">
      <c r="A13" s="63" t="s">
        <v>2</v>
      </c>
      <c r="B13" s="89">
        <f>+'P1 Presupuesto Aprobado'!C12</f>
        <v>562197947</v>
      </c>
      <c r="C13" s="54">
        <f>+'P1 Presupuesto Aprobado'!D12</f>
        <v>562197947</v>
      </c>
      <c r="D13" s="80">
        <v>42310583.380000003</v>
      </c>
      <c r="E13" s="80">
        <v>42333864.420000002</v>
      </c>
      <c r="F13" s="64">
        <f>+'P2 Presupuesto Aprobado-Ejec '!F13</f>
        <v>42725656.329999998</v>
      </c>
      <c r="G13" s="65">
        <f>+'P2 Presupuesto Aprobado-Ejec '!G13</f>
        <v>41389838.100000001</v>
      </c>
      <c r="H13" s="80"/>
      <c r="I13" s="80"/>
      <c r="J13" s="80"/>
      <c r="K13" s="80"/>
      <c r="L13" s="80"/>
      <c r="M13" s="80"/>
      <c r="N13" s="80"/>
      <c r="O13" s="64"/>
      <c r="P13" s="64">
        <f>SUM(D13:O13)</f>
        <v>168759942.23000002</v>
      </c>
    </row>
    <row r="14" spans="1:16" ht="15.5" x14ac:dyDescent="0.35">
      <c r="A14" s="63" t="s">
        <v>3</v>
      </c>
      <c r="B14" s="89">
        <f>+'P1 Presupuesto Aprobado'!C13</f>
        <v>23000000</v>
      </c>
      <c r="C14" s="54">
        <f>+'P1 Presupuesto Aprobado'!D13</f>
        <v>23000000</v>
      </c>
      <c r="D14" s="80">
        <v>1277823.6000000001</v>
      </c>
      <c r="E14" s="64">
        <v>2189133.7799999998</v>
      </c>
      <c r="F14" s="64">
        <f>+'P2 Presupuesto Aprobado-Ejec '!F14</f>
        <v>1036970.23</v>
      </c>
      <c r="G14" s="65">
        <f>+'P2 Presupuesto Aprobado-Ejec '!G14</f>
        <v>1228124.98</v>
      </c>
      <c r="H14" s="80"/>
      <c r="I14" s="80"/>
      <c r="J14" s="80"/>
      <c r="K14" s="80"/>
      <c r="L14" s="80"/>
      <c r="M14" s="80"/>
      <c r="N14" s="80"/>
      <c r="O14" s="64"/>
      <c r="P14" s="64">
        <f>SUM(D14:O14)</f>
        <v>5732052.5899999999</v>
      </c>
    </row>
    <row r="15" spans="1:16" ht="15.5" x14ac:dyDescent="0.35">
      <c r="A15" s="63" t="s">
        <v>4</v>
      </c>
      <c r="B15" s="90">
        <f>+'P1 Presupuesto Aprobado'!C14</f>
        <v>2400000</v>
      </c>
      <c r="C15" s="66">
        <f>+'P1 Presupuesto Aprobado'!D14</f>
        <v>2400000</v>
      </c>
      <c r="D15" s="80">
        <v>135684.5</v>
      </c>
      <c r="E15" s="64">
        <v>135684.5</v>
      </c>
      <c r="F15" s="64">
        <f>+'P2 Presupuesto Aprobado-Ejec '!F15</f>
        <v>135684.5</v>
      </c>
      <c r="G15" s="65">
        <f>+'P2 Presupuesto Aprobado-Ejec '!G15</f>
        <v>135684.5</v>
      </c>
      <c r="H15" s="80"/>
      <c r="I15" s="80"/>
      <c r="J15" s="80"/>
      <c r="K15" s="80"/>
      <c r="L15" s="80"/>
      <c r="M15" s="80"/>
      <c r="N15" s="80"/>
      <c r="O15" s="64"/>
      <c r="P15" s="64">
        <f>SUM(D15:O15)</f>
        <v>542738</v>
      </c>
    </row>
    <row r="16" spans="1:16" ht="15.5" x14ac:dyDescent="0.35">
      <c r="A16" s="63" t="s">
        <v>5</v>
      </c>
      <c r="B16" s="89">
        <f>+'P1 Presupuesto Aprobado'!C15</f>
        <v>40000000</v>
      </c>
      <c r="C16" s="54">
        <f>+'P1 Presupuesto Aprobado'!D15</f>
        <v>40000000</v>
      </c>
      <c r="D16" s="80">
        <v>1428187.26</v>
      </c>
      <c r="E16" s="64">
        <v>2798920.29</v>
      </c>
      <c r="F16" s="64">
        <f>+'P2 Presupuesto Aprobado-Ejec '!F16</f>
        <v>4210058.88</v>
      </c>
      <c r="G16" s="65">
        <f>+'P2 Presupuesto Aprobado-Ejec '!G16</f>
        <v>2002105.65</v>
      </c>
      <c r="H16" s="80"/>
      <c r="I16" s="80"/>
      <c r="J16" s="80"/>
      <c r="K16" s="80"/>
      <c r="L16" s="80"/>
      <c r="M16" s="80"/>
      <c r="N16" s="80"/>
      <c r="O16" s="64"/>
      <c r="P16" s="64">
        <f>SUM(D16:O16)</f>
        <v>10439272.08</v>
      </c>
    </row>
    <row r="17" spans="1:16" ht="15.5" x14ac:dyDescent="0.35">
      <c r="A17" s="63" t="s">
        <v>6</v>
      </c>
      <c r="B17" s="89">
        <f>+'P1 Presupuesto Aprobado'!C16</f>
        <v>65328536</v>
      </c>
      <c r="C17" s="54">
        <f>+'P1 Presupuesto Aprobado'!D16</f>
        <v>65328536</v>
      </c>
      <c r="D17" s="80">
        <v>6346023.3399999999</v>
      </c>
      <c r="E17" s="64">
        <v>6387485.0999999996</v>
      </c>
      <c r="F17" s="64">
        <f>+'P2 Presupuesto Aprobado-Ejec '!F17</f>
        <v>6421246.0499999998</v>
      </c>
      <c r="G17" s="65">
        <f>+'P2 Presupuesto Aprobado-Ejec '!G17</f>
        <v>6425283.1600000001</v>
      </c>
      <c r="H17" s="80"/>
      <c r="I17" s="80"/>
      <c r="J17" s="80"/>
      <c r="K17" s="80"/>
      <c r="L17" s="80"/>
      <c r="M17" s="80"/>
      <c r="N17" s="80"/>
      <c r="O17" s="64"/>
      <c r="P17" s="64">
        <f>SUM(D17:O17)</f>
        <v>25580037.649999999</v>
      </c>
    </row>
    <row r="18" spans="1:16" s="95" customFormat="1" ht="15.5" x14ac:dyDescent="0.35">
      <c r="A18" s="60" t="s">
        <v>7</v>
      </c>
      <c r="B18" s="91">
        <f>+SUM(B19:B27)</f>
        <v>112033000</v>
      </c>
      <c r="C18" s="61">
        <f>+C19+C20+C21+C22+C23+C24+C25+C26+C27</f>
        <v>106572800</v>
      </c>
      <c r="D18" s="61">
        <f>+SUM(D19:D27)</f>
        <v>5939459.2200000007</v>
      </c>
      <c r="E18" s="97">
        <f t="shared" ref="E18:O18" si="1">+SUM(E19:E27)</f>
        <v>6750939.04</v>
      </c>
      <c r="F18" s="97">
        <f t="shared" si="1"/>
        <v>9041454.6799999997</v>
      </c>
      <c r="G18" s="97">
        <f t="shared" si="1"/>
        <v>6145507.46</v>
      </c>
      <c r="H18" s="97">
        <f t="shared" si="1"/>
        <v>0</v>
      </c>
      <c r="I18" s="97">
        <f t="shared" si="1"/>
        <v>0</v>
      </c>
      <c r="J18" s="97">
        <f t="shared" si="1"/>
        <v>0</v>
      </c>
      <c r="K18" s="97">
        <f t="shared" si="1"/>
        <v>0</v>
      </c>
      <c r="L18" s="97">
        <f t="shared" si="1"/>
        <v>0</v>
      </c>
      <c r="M18" s="97">
        <f t="shared" si="1"/>
        <v>0</v>
      </c>
      <c r="N18" s="97">
        <f t="shared" si="1"/>
        <v>0</v>
      </c>
      <c r="O18" s="97">
        <f t="shared" si="1"/>
        <v>0</v>
      </c>
      <c r="P18" s="61">
        <f>P19+P20+P21+P22+P23+P24+P25+P26+P27</f>
        <v>27877360.399999999</v>
      </c>
    </row>
    <row r="19" spans="1:16" ht="15.5" x14ac:dyDescent="0.35">
      <c r="A19" s="87" t="s">
        <v>8</v>
      </c>
      <c r="B19" s="89">
        <f>+'P1 Presupuesto Aprobado'!C18</f>
        <v>9060000</v>
      </c>
      <c r="C19" s="54">
        <f>+'P1 Presupuesto Aprobado'!D18</f>
        <v>9060000</v>
      </c>
      <c r="D19" s="80">
        <v>799117.06</v>
      </c>
      <c r="E19" s="68">
        <v>728974.42</v>
      </c>
      <c r="F19" s="64">
        <f>+'P2 Presupuesto Aprobado-Ejec '!F19</f>
        <v>836857.87</v>
      </c>
      <c r="G19" s="65">
        <f>+'P2 Presupuesto Aprobado-Ejec '!G19</f>
        <v>942151.1</v>
      </c>
      <c r="H19" s="80"/>
      <c r="I19" s="80"/>
      <c r="J19" s="80"/>
      <c r="K19" s="80"/>
      <c r="L19" s="80"/>
      <c r="M19" s="80"/>
      <c r="N19" s="80"/>
      <c r="O19" s="64"/>
      <c r="P19" s="69">
        <f t="shared" ref="P19:P26" si="2">SUM(D19:O19)</f>
        <v>3307100.45</v>
      </c>
    </row>
    <row r="20" spans="1:16" ht="15.5" x14ac:dyDescent="0.35">
      <c r="A20" s="63" t="s">
        <v>9</v>
      </c>
      <c r="B20" s="89">
        <f>+'P1 Presupuesto Aprobado'!C19</f>
        <v>2000000</v>
      </c>
      <c r="C20" s="54">
        <f>+'P1 Presupuesto Aprobado'!D19</f>
        <v>2000000</v>
      </c>
      <c r="E20" s="64">
        <v>80000</v>
      </c>
      <c r="F20" s="64">
        <f>+'P2 Presupuesto Aprobado-Ejec '!F20</f>
        <v>350462.8</v>
      </c>
      <c r="G20" s="65">
        <f>+'P2 Presupuesto Aprobado-Ejec '!G20</f>
        <v>0</v>
      </c>
      <c r="H20" s="80"/>
      <c r="I20" s="80"/>
      <c r="J20" s="80"/>
      <c r="K20" s="80"/>
      <c r="L20" s="80"/>
      <c r="M20" s="80"/>
      <c r="N20" s="80"/>
      <c r="O20" s="64"/>
      <c r="P20" s="69">
        <f t="shared" si="2"/>
        <v>430462.8</v>
      </c>
    </row>
    <row r="21" spans="1:16" ht="15.5" x14ac:dyDescent="0.35">
      <c r="A21" s="63" t="s">
        <v>10</v>
      </c>
      <c r="B21" s="89">
        <f>+'P1 Presupuesto Aprobado'!C20</f>
        <v>3450000</v>
      </c>
      <c r="C21" s="54">
        <f>+'P1 Presupuesto Aprobado'!D20</f>
        <v>2539800</v>
      </c>
      <c r="D21" s="80">
        <v>194274.31</v>
      </c>
      <c r="E21" s="68"/>
      <c r="F21" s="64">
        <f>+'P2 Presupuesto Aprobado-Ejec '!F21</f>
        <v>242634.52</v>
      </c>
      <c r="G21" s="65">
        <f>+'P2 Presupuesto Aprobado-Ejec '!G21</f>
        <v>975134.24</v>
      </c>
      <c r="H21" s="80"/>
      <c r="I21" s="80"/>
      <c r="J21" s="80"/>
      <c r="K21" s="80"/>
      <c r="L21" s="80"/>
      <c r="M21" s="80"/>
      <c r="N21" s="80"/>
      <c r="O21" s="64"/>
      <c r="P21" s="69">
        <f>SUM(D21:O21)</f>
        <v>1412043.0699999998</v>
      </c>
    </row>
    <row r="22" spans="1:16" ht="15.5" x14ac:dyDescent="0.35">
      <c r="A22" s="63" t="s">
        <v>11</v>
      </c>
      <c r="B22" s="89">
        <f>+'P1 Presupuesto Aprobado'!C21</f>
        <v>40030000</v>
      </c>
      <c r="C22" s="54">
        <f>+'P1 Presupuesto Aprobado'!D21</f>
        <v>40030000</v>
      </c>
      <c r="D22" s="80">
        <v>2558457.75</v>
      </c>
      <c r="E22" s="68">
        <v>3221124.97</v>
      </c>
      <c r="F22" s="64">
        <f>+'P2 Presupuesto Aprobado-Ejec '!F22</f>
        <v>3239314.26</v>
      </c>
      <c r="G22" s="65">
        <f>+'P2 Presupuesto Aprobado-Ejec '!G22</f>
        <v>3148725.99</v>
      </c>
      <c r="H22" s="80"/>
      <c r="I22" s="80"/>
      <c r="J22" s="80"/>
      <c r="K22" s="80"/>
      <c r="L22" s="80"/>
      <c r="M22" s="80"/>
      <c r="N22" s="80"/>
      <c r="O22" s="64"/>
      <c r="P22" s="69">
        <f t="shared" si="2"/>
        <v>12167622.970000001</v>
      </c>
    </row>
    <row r="23" spans="1:16" ht="15.5" x14ac:dyDescent="0.35">
      <c r="A23" s="63" t="s">
        <v>12</v>
      </c>
      <c r="B23" s="89">
        <f>+'P1 Presupuesto Aprobado'!C22</f>
        <v>13553000</v>
      </c>
      <c r="C23" s="54">
        <f>+'P1 Presupuesto Aprobado'!D22</f>
        <v>29053000</v>
      </c>
      <c r="D23" s="80">
        <v>758610</v>
      </c>
      <c r="E23" s="70">
        <v>1095022.7</v>
      </c>
      <c r="F23" s="64">
        <f>+'P2 Presupuesto Aprobado-Ejec '!F23</f>
        <v>895355.46</v>
      </c>
      <c r="G23" s="65">
        <f>+'P2 Presupuesto Aprobado-Ejec '!G23</f>
        <v>164610</v>
      </c>
      <c r="H23" s="80"/>
      <c r="I23" s="80"/>
      <c r="J23" s="80"/>
      <c r="K23" s="64"/>
      <c r="L23" s="64"/>
      <c r="M23" s="80"/>
      <c r="N23" s="80"/>
      <c r="O23" s="64"/>
      <c r="P23" s="69">
        <f t="shared" si="2"/>
        <v>2913598.16</v>
      </c>
    </row>
    <row r="24" spans="1:16" ht="15.5" x14ac:dyDescent="0.35">
      <c r="A24" s="63" t="s">
        <v>13</v>
      </c>
      <c r="B24" s="89">
        <f>+'P1 Presupuesto Aprobado'!C23</f>
        <v>17550000</v>
      </c>
      <c r="C24" s="54">
        <f>+'P1 Presupuesto Aprobado'!D23</f>
        <v>6000000</v>
      </c>
      <c r="D24" s="80">
        <v>858703.33</v>
      </c>
      <c r="E24" s="68">
        <v>851511.58</v>
      </c>
      <c r="F24" s="64">
        <f>+'P2 Presupuesto Aprobado-Ejec '!F24</f>
        <v>1803916.2</v>
      </c>
      <c r="G24" s="65">
        <f>+'P2 Presupuesto Aprobado-Ejec '!G24</f>
        <v>864933.36</v>
      </c>
      <c r="H24" s="80"/>
      <c r="I24" s="80"/>
      <c r="J24" s="80"/>
      <c r="K24" s="80"/>
      <c r="L24" s="80"/>
      <c r="M24" s="80"/>
      <c r="N24" s="80"/>
      <c r="O24" s="64"/>
      <c r="P24" s="69">
        <f t="shared" si="2"/>
        <v>4379064.47</v>
      </c>
    </row>
    <row r="25" spans="1:16" ht="15.5" x14ac:dyDescent="0.35">
      <c r="A25" s="63" t="s">
        <v>14</v>
      </c>
      <c r="B25" s="89">
        <f>+'P1 Presupuesto Aprobado'!C24</f>
        <v>7540000</v>
      </c>
      <c r="C25" s="54">
        <f>+'P1 Presupuesto Aprobado'!D24</f>
        <v>7540000</v>
      </c>
      <c r="D25" s="80">
        <v>308528.7</v>
      </c>
      <c r="E25" s="64">
        <v>726519.38</v>
      </c>
      <c r="F25" s="64">
        <f>+'P2 Presupuesto Aprobado-Ejec '!F25</f>
        <v>1137179.6399999999</v>
      </c>
      <c r="G25" s="65">
        <f>+'P2 Presupuesto Aprobado-Ejec '!G25</f>
        <v>11425.77</v>
      </c>
      <c r="H25" s="80"/>
      <c r="I25" s="80"/>
      <c r="J25" s="80"/>
      <c r="K25" s="80"/>
      <c r="L25" s="80"/>
      <c r="M25" s="80"/>
      <c r="N25" s="80"/>
      <c r="O25" s="64"/>
      <c r="P25" s="69">
        <f t="shared" si="2"/>
        <v>2183653.4899999998</v>
      </c>
    </row>
    <row r="26" spans="1:16" ht="15.5" x14ac:dyDescent="0.35">
      <c r="A26" s="63" t="s">
        <v>15</v>
      </c>
      <c r="B26" s="89">
        <f>+'P1 Presupuesto Aprobado'!C25</f>
        <v>15000000</v>
      </c>
      <c r="C26" s="54">
        <f>+'P1 Presupuesto Aprobado'!D25</f>
        <v>6500000</v>
      </c>
      <c r="D26" s="80">
        <v>59000.07</v>
      </c>
      <c r="E26" s="64"/>
      <c r="F26" s="64">
        <f>+'P2 Presupuesto Aprobado-Ejec '!F26</f>
        <v>67244.69</v>
      </c>
      <c r="G26" s="65">
        <f>+'P2 Presupuesto Aprobado-Ejec '!G26</f>
        <v>0</v>
      </c>
      <c r="H26" s="80"/>
      <c r="I26" s="80"/>
      <c r="J26" s="80"/>
      <c r="K26" s="80"/>
      <c r="L26" s="80"/>
      <c r="M26" s="80"/>
      <c r="N26" s="80"/>
      <c r="O26" s="64"/>
      <c r="P26" s="69">
        <f t="shared" si="2"/>
        <v>126244.76000000001</v>
      </c>
    </row>
    <row r="27" spans="1:16" ht="15.5" x14ac:dyDescent="0.35">
      <c r="A27" s="63" t="s">
        <v>16</v>
      </c>
      <c r="B27" s="89">
        <f>+'P1 Presupuesto Aprobado'!C26</f>
        <v>3850000</v>
      </c>
      <c r="C27" s="54">
        <f>+'P1 Presupuesto Aprobado'!D26</f>
        <v>3850000</v>
      </c>
      <c r="D27" s="80">
        <v>402768</v>
      </c>
      <c r="E27" s="64">
        <v>47785.99</v>
      </c>
      <c r="F27" s="64">
        <f>+'P2 Presupuesto Aprobado-Ejec '!F27</f>
        <v>468489.24</v>
      </c>
      <c r="G27" s="65">
        <f>+'P2 Presupuesto Aprobado-Ejec '!G27</f>
        <v>38527</v>
      </c>
      <c r="H27" s="80"/>
      <c r="I27" s="80"/>
      <c r="J27" s="80"/>
      <c r="K27" s="80"/>
      <c r="L27" s="80"/>
      <c r="M27" s="80"/>
      <c r="N27" s="80"/>
      <c r="O27" s="64"/>
      <c r="P27" s="69">
        <f>SUM(D27:O27)</f>
        <v>957570.23</v>
      </c>
    </row>
    <row r="28" spans="1:16" s="95" customFormat="1" ht="15.5" x14ac:dyDescent="0.35">
      <c r="A28" s="60" t="s">
        <v>17</v>
      </c>
      <c r="B28" s="91">
        <f>+SUM(B29:B37)</f>
        <v>14460000</v>
      </c>
      <c r="C28" s="61">
        <f>C29+C30+C31+C32+C33+C34+C35+C36+C37</f>
        <v>20920200</v>
      </c>
      <c r="D28" s="97">
        <f>+SUM(D29:D37)</f>
        <v>1157246.31</v>
      </c>
      <c r="E28" s="97">
        <f t="shared" ref="E28:O28" si="3">+SUM(E29:E37)</f>
        <v>682179.83000000007</v>
      </c>
      <c r="F28" s="97">
        <f t="shared" si="3"/>
        <v>7052028.3300000001</v>
      </c>
      <c r="G28" s="97">
        <f t="shared" si="3"/>
        <v>647201.92000000004</v>
      </c>
      <c r="H28" s="97">
        <f t="shared" si="3"/>
        <v>0</v>
      </c>
      <c r="I28" s="97">
        <f t="shared" si="3"/>
        <v>0</v>
      </c>
      <c r="J28" s="97">
        <f t="shared" si="3"/>
        <v>0</v>
      </c>
      <c r="K28" s="97">
        <f t="shared" si="3"/>
        <v>0</v>
      </c>
      <c r="L28" s="97">
        <f t="shared" si="3"/>
        <v>0</v>
      </c>
      <c r="M28" s="97">
        <f t="shared" si="3"/>
        <v>0</v>
      </c>
      <c r="N28" s="97">
        <f t="shared" si="3"/>
        <v>0</v>
      </c>
      <c r="O28" s="97">
        <f t="shared" si="3"/>
        <v>0</v>
      </c>
      <c r="P28" s="61">
        <f>+SUM(P29:P37)</f>
        <v>9538656.3900000006</v>
      </c>
    </row>
    <row r="29" spans="1:16" ht="15.5" x14ac:dyDescent="0.35">
      <c r="A29" s="63" t="s">
        <v>18</v>
      </c>
      <c r="B29" s="89">
        <f>+'P1 Presupuesto Aprobado'!C28</f>
        <v>1590000</v>
      </c>
      <c r="C29" s="54">
        <f>+'P1 Presupuesto Aprobado'!D28</f>
        <v>1590000</v>
      </c>
      <c r="E29" s="64">
        <v>242220</v>
      </c>
      <c r="F29" s="64">
        <f>+'P2 Presupuesto Aprobado-Ejec '!F29</f>
        <v>98991.3</v>
      </c>
      <c r="G29" s="65">
        <f>+'P2 Presupuesto Aprobado-Ejec '!G29</f>
        <v>60327</v>
      </c>
      <c r="H29" s="80"/>
      <c r="I29" s="80"/>
      <c r="J29" s="80"/>
      <c r="K29" s="80"/>
      <c r="L29" s="80"/>
      <c r="M29" s="80"/>
      <c r="N29" s="80"/>
      <c r="O29" s="64"/>
      <c r="P29" s="61">
        <f t="shared" ref="P29:P37" si="4">+SUM(D29:O29)</f>
        <v>401538.3</v>
      </c>
    </row>
    <row r="30" spans="1:16" ht="15.5" x14ac:dyDescent="0.35">
      <c r="A30" s="63" t="s">
        <v>19</v>
      </c>
      <c r="B30" s="89">
        <f>+'P1 Presupuesto Aprobado'!C29</f>
        <v>700000</v>
      </c>
      <c r="C30" s="54">
        <f>+'P1 Presupuesto Aprobado'!D29</f>
        <v>700000</v>
      </c>
      <c r="D30" s="65"/>
      <c r="E30" s="64"/>
      <c r="F30" s="64">
        <f>+'P2 Presupuesto Aprobado-Ejec '!F30</f>
        <v>16083.33</v>
      </c>
      <c r="G30" s="65">
        <f>+'P2 Presupuesto Aprobado-Ejec '!G30</f>
        <v>0</v>
      </c>
      <c r="H30" s="80"/>
      <c r="I30" s="80"/>
      <c r="J30"/>
      <c r="K30" s="80"/>
      <c r="L30" s="80"/>
      <c r="M30" s="80"/>
      <c r="N30" s="80"/>
      <c r="O30" s="64"/>
      <c r="P30" s="61">
        <f t="shared" si="4"/>
        <v>16083.33</v>
      </c>
    </row>
    <row r="31" spans="1:16" ht="15.5" x14ac:dyDescent="0.35">
      <c r="A31" s="63" t="s">
        <v>20</v>
      </c>
      <c r="B31" s="89">
        <f>+'P1 Presupuesto Aprobado'!C30</f>
        <v>2600000</v>
      </c>
      <c r="C31" s="54">
        <f>+'P1 Presupuesto Aprobado'!D30</f>
        <v>2600000</v>
      </c>
      <c r="D31" s="80"/>
      <c r="E31" s="64">
        <v>49248.480000000003</v>
      </c>
      <c r="F31" s="64">
        <f>+'P2 Presupuesto Aprobado-Ejec '!F31</f>
        <v>116241.8</v>
      </c>
      <c r="G31" s="65">
        <f>+'P2 Presupuesto Aprobado-Ejec '!G31</f>
        <v>215125.8</v>
      </c>
      <c r="H31" s="80"/>
      <c r="I31" s="80"/>
      <c r="J31" s="80"/>
      <c r="K31" s="80"/>
      <c r="L31" s="80"/>
      <c r="M31" s="80"/>
      <c r="N31" s="80"/>
      <c r="O31" s="64"/>
      <c r="P31" s="61">
        <f t="shared" si="4"/>
        <v>380616.07999999996</v>
      </c>
    </row>
    <row r="32" spans="1:16" ht="15.5" x14ac:dyDescent="0.35">
      <c r="A32" s="63" t="s">
        <v>21</v>
      </c>
      <c r="B32" s="89">
        <f>+'P1 Presupuesto Aprobado'!C31</f>
        <v>25000</v>
      </c>
      <c r="C32" s="54">
        <f>+'P1 Presupuesto Aprobado'!D31</f>
        <v>25000</v>
      </c>
      <c r="D32" s="65"/>
      <c r="F32" s="64">
        <f>+'P2 Presupuesto Aprobado-Ejec '!F32</f>
        <v>0</v>
      </c>
      <c r="G32" s="65">
        <f>+'P2 Presupuesto Aprobado-Ejec '!G32</f>
        <v>0</v>
      </c>
      <c r="H32" s="64"/>
      <c r="I32" s="80"/>
      <c r="J32" s="80"/>
      <c r="K32" s="64"/>
      <c r="L32" s="64"/>
      <c r="M32"/>
      <c r="N32" s="64"/>
      <c r="O32" s="64"/>
      <c r="P32" s="61">
        <f t="shared" si="4"/>
        <v>0</v>
      </c>
    </row>
    <row r="33" spans="1:16" ht="15.5" x14ac:dyDescent="0.35">
      <c r="A33" s="63" t="s">
        <v>22</v>
      </c>
      <c r="B33" s="89">
        <f>+'P1 Presupuesto Aprobado'!C32</f>
        <v>665000</v>
      </c>
      <c r="C33" s="54">
        <f>+'P1 Presupuesto Aprobado'!D32</f>
        <v>665000</v>
      </c>
      <c r="D33" s="65"/>
      <c r="E33" s="64"/>
      <c r="F33" s="64">
        <f>+'P2 Presupuesto Aprobado-Ejec '!F33</f>
        <v>6761.44</v>
      </c>
      <c r="G33" s="65">
        <f>+'P2 Presupuesto Aprobado-Ejec '!G33</f>
        <v>26314.94</v>
      </c>
      <c r="H33" s="80"/>
      <c r="I33" s="80"/>
      <c r="J33" s="80"/>
      <c r="K33" s="80"/>
      <c r="L33" s="80"/>
      <c r="M33" s="80"/>
      <c r="N33" s="80"/>
      <c r="O33" s="64"/>
      <c r="P33" s="61">
        <f t="shared" si="4"/>
        <v>33076.379999999997</v>
      </c>
    </row>
    <row r="34" spans="1:16" ht="15.5" x14ac:dyDescent="0.35">
      <c r="A34" s="63" t="s">
        <v>23</v>
      </c>
      <c r="B34" s="89">
        <f>+'P1 Presupuesto Aprobado'!C33</f>
        <v>405000</v>
      </c>
      <c r="C34" s="54">
        <f>+'P1 Presupuesto Aprobado'!D33</f>
        <v>405000</v>
      </c>
      <c r="D34" s="65"/>
      <c r="E34" s="64"/>
      <c r="F34" s="64">
        <f>+'P2 Presupuesto Aprobado-Ejec '!F34</f>
        <v>12361.3</v>
      </c>
      <c r="G34" s="65">
        <f>+'P2 Presupuesto Aprobado-Ejec '!G34</f>
        <v>0</v>
      </c>
      <c r="H34" s="80"/>
      <c r="I34" s="80"/>
      <c r="J34" s="80"/>
      <c r="K34" s="80"/>
      <c r="L34" s="80"/>
      <c r="M34" s="80"/>
      <c r="N34" s="80"/>
      <c r="O34" s="64"/>
      <c r="P34" s="61">
        <f t="shared" si="4"/>
        <v>12361.3</v>
      </c>
    </row>
    <row r="35" spans="1:16" ht="15.5" x14ac:dyDescent="0.35">
      <c r="A35" s="63" t="s">
        <v>24</v>
      </c>
      <c r="B35" s="89">
        <f>+'P1 Presupuesto Aprobado'!C34</f>
        <v>3765000</v>
      </c>
      <c r="C35" s="54">
        <f>+'P1 Presupuesto Aprobado'!D34</f>
        <v>3765000</v>
      </c>
      <c r="D35" s="80">
        <v>229086.3</v>
      </c>
      <c r="E35" s="64">
        <v>252196.32</v>
      </c>
      <c r="F35" s="64">
        <f>+'P2 Presupuesto Aprobado-Ejec '!F35</f>
        <v>232355.96</v>
      </c>
      <c r="G35" s="65">
        <f>+'P2 Presupuesto Aprobado-Ejec '!G35</f>
        <v>301086.76</v>
      </c>
      <c r="H35" s="80"/>
      <c r="I35" s="80"/>
      <c r="J35" s="80"/>
      <c r="K35" s="80"/>
      <c r="L35" s="80"/>
      <c r="M35" s="80"/>
      <c r="N35" s="80"/>
      <c r="O35" s="64"/>
      <c r="P35" s="64">
        <f t="shared" si="4"/>
        <v>1014725.34</v>
      </c>
    </row>
    <row r="36" spans="1:16" ht="15.5" x14ac:dyDescent="0.35">
      <c r="A36" s="63" t="s">
        <v>25</v>
      </c>
      <c r="B36" s="92">
        <f>+'P1 Presupuesto Aprobado'!C35</f>
        <v>0</v>
      </c>
      <c r="C36" s="66">
        <f>+'P1 Presupuesto Aprobado'!D35</f>
        <v>0</v>
      </c>
      <c r="D36" s="65"/>
      <c r="E36" s="64"/>
      <c r="F36" s="64">
        <f>+'P2 Presupuesto Aprobado-Ejec '!F36</f>
        <v>0</v>
      </c>
      <c r="G36" s="65">
        <f>+'P2 Presupuesto Aprobado-Ejec '!G36</f>
        <v>44347.42</v>
      </c>
      <c r="H36" s="64"/>
      <c r="I36" s="64"/>
      <c r="J36" s="64"/>
      <c r="K36" s="64"/>
      <c r="L36" s="64"/>
      <c r="M36" s="64"/>
      <c r="N36" s="64"/>
      <c r="O36" s="64"/>
      <c r="P36" s="61">
        <f t="shared" si="4"/>
        <v>44347.42</v>
      </c>
    </row>
    <row r="37" spans="1:16" ht="15.5" x14ac:dyDescent="0.35">
      <c r="A37" s="63" t="s">
        <v>26</v>
      </c>
      <c r="B37" s="89">
        <f>+'P1 Presupuesto Aprobado'!C36</f>
        <v>4710000</v>
      </c>
      <c r="C37" s="54">
        <f>+'P1 Presupuesto Aprobado'!D36</f>
        <v>11170200</v>
      </c>
      <c r="D37" s="80">
        <v>928160.01</v>
      </c>
      <c r="E37" s="64">
        <v>138515.03</v>
      </c>
      <c r="F37" s="64">
        <f>+'P2 Presupuesto Aprobado-Ejec '!F37</f>
        <v>6569233.2000000002</v>
      </c>
      <c r="G37" s="65">
        <f>+'P2 Presupuesto Aprobado-Ejec '!G37</f>
        <v>0</v>
      </c>
      <c r="H37" s="80"/>
      <c r="I37" s="80"/>
      <c r="J37" s="80"/>
      <c r="K37" s="80"/>
      <c r="L37" s="80"/>
      <c r="M37" s="80"/>
      <c r="N37" s="80"/>
      <c r="O37" s="64"/>
      <c r="P37" s="64">
        <f t="shared" si="4"/>
        <v>7635908.2400000002</v>
      </c>
    </row>
    <row r="38" spans="1:16" ht="15.5" hidden="1" x14ac:dyDescent="0.35">
      <c r="A38" s="60" t="s">
        <v>27</v>
      </c>
      <c r="B38" s="91"/>
      <c r="C38" s="67">
        <f>+SUM(C39:C45)</f>
        <v>0</v>
      </c>
      <c r="D38" s="64"/>
      <c r="E38" s="70"/>
      <c r="F38" s="64"/>
      <c r="G38" s="71"/>
      <c r="H38" s="64"/>
      <c r="I38" s="64"/>
      <c r="J38" s="64"/>
      <c r="K38" s="64"/>
      <c r="L38" s="64"/>
      <c r="M38" s="64"/>
      <c r="N38" s="61">
        <f>+SUM(N39:N46)</f>
        <v>9830.52</v>
      </c>
      <c r="O38" s="64"/>
      <c r="P38" s="61">
        <f t="shared" ref="P38" si="5">SUM(D38:O38)</f>
        <v>9830.52</v>
      </c>
    </row>
    <row r="39" spans="1:16" ht="15.5" hidden="1" x14ac:dyDescent="0.35">
      <c r="A39" s="63" t="s">
        <v>28</v>
      </c>
      <c r="B39" s="89"/>
      <c r="C39" s="5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</row>
    <row r="40" spans="1:16" ht="15.5" hidden="1" x14ac:dyDescent="0.35">
      <c r="A40" s="63" t="s">
        <v>29</v>
      </c>
      <c r="B40" s="89"/>
      <c r="C40" s="5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1:16" ht="15.5" hidden="1" x14ac:dyDescent="0.35">
      <c r="A41" s="63" t="s">
        <v>30</v>
      </c>
      <c r="B41" s="89"/>
      <c r="C41" s="5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1:16" ht="15.5" hidden="1" x14ac:dyDescent="0.35">
      <c r="A42" s="63" t="s">
        <v>31</v>
      </c>
      <c r="B42" s="89"/>
      <c r="C42" s="5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  <row r="43" spans="1:16" ht="15.5" hidden="1" x14ac:dyDescent="0.35">
      <c r="A43" s="63" t="s">
        <v>32</v>
      </c>
      <c r="B43" s="89"/>
      <c r="C43" s="5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</row>
    <row r="44" spans="1:16" ht="15.5" hidden="1" x14ac:dyDescent="0.35">
      <c r="A44" s="63" t="s">
        <v>33</v>
      </c>
      <c r="B44" s="89"/>
      <c r="C44" s="5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</row>
    <row r="45" spans="1:16" ht="15.5" hidden="1" x14ac:dyDescent="0.35">
      <c r="A45" s="63" t="s">
        <v>34</v>
      </c>
      <c r="B45" s="89"/>
      <c r="C45" s="66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80">
        <v>9830.52</v>
      </c>
      <c r="O45" s="64"/>
    </row>
    <row r="46" spans="1:16" ht="15.5" hidden="1" x14ac:dyDescent="0.35">
      <c r="A46" s="63" t="s">
        <v>35</v>
      </c>
      <c r="B46" s="89"/>
      <c r="C46" s="5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</row>
    <row r="47" spans="1:16" ht="15.5" hidden="1" x14ac:dyDescent="0.35">
      <c r="A47" s="60" t="s">
        <v>36</v>
      </c>
      <c r="B47" s="91"/>
      <c r="C47" s="5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6" ht="15.5" hidden="1" x14ac:dyDescent="0.35">
      <c r="A48" s="63" t="s">
        <v>37</v>
      </c>
      <c r="B48" s="89"/>
      <c r="C48" s="5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</row>
    <row r="49" spans="1:16" ht="15.5" hidden="1" x14ac:dyDescent="0.35">
      <c r="A49" s="63" t="s">
        <v>38</v>
      </c>
      <c r="B49" s="89"/>
      <c r="C49" s="5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</row>
    <row r="50" spans="1:16" ht="15.5" hidden="1" x14ac:dyDescent="0.35">
      <c r="A50" s="63" t="s">
        <v>39</v>
      </c>
      <c r="B50" s="89"/>
      <c r="C50" s="5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</row>
    <row r="51" spans="1:16" ht="15.5" hidden="1" x14ac:dyDescent="0.35">
      <c r="A51" s="63" t="s">
        <v>40</v>
      </c>
      <c r="B51" s="89"/>
      <c r="C51" s="5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</row>
    <row r="52" spans="1:16" ht="15.5" hidden="1" x14ac:dyDescent="0.35">
      <c r="A52" s="63" t="s">
        <v>41</v>
      </c>
      <c r="B52" s="89"/>
      <c r="C52" s="5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</row>
    <row r="53" spans="1:16" ht="15.5" hidden="1" x14ac:dyDescent="0.35">
      <c r="A53" s="63" t="s">
        <v>42</v>
      </c>
      <c r="B53" s="89"/>
      <c r="C53" s="5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</row>
    <row r="54" spans="1:16" s="95" customFormat="1" ht="15.5" x14ac:dyDescent="0.35">
      <c r="A54" s="60" t="s">
        <v>43</v>
      </c>
      <c r="B54" s="93">
        <f>+SUM(B55:B63)</f>
        <v>17250000</v>
      </c>
      <c r="C54" s="67">
        <f>C55+C56+C57+C58+C59+C60+C61+C62+C63</f>
        <v>16250000</v>
      </c>
      <c r="D54" s="67">
        <f t="shared" ref="D54:O54" si="6">D55+D56+D57+D58+D59+D60+D61+D62+D63</f>
        <v>0</v>
      </c>
      <c r="E54" s="67">
        <f t="shared" si="6"/>
        <v>430542.58999999997</v>
      </c>
      <c r="F54" s="67">
        <f t="shared" si="6"/>
        <v>128873.35</v>
      </c>
      <c r="G54" s="67">
        <f t="shared" si="6"/>
        <v>0</v>
      </c>
      <c r="H54" s="67">
        <f t="shared" si="6"/>
        <v>0</v>
      </c>
      <c r="I54" s="67">
        <f t="shared" si="6"/>
        <v>0</v>
      </c>
      <c r="J54" s="67">
        <f t="shared" si="6"/>
        <v>0</v>
      </c>
      <c r="K54" s="67">
        <f t="shared" si="6"/>
        <v>0</v>
      </c>
      <c r="L54" s="67">
        <f t="shared" si="6"/>
        <v>0</v>
      </c>
      <c r="M54" s="67">
        <f t="shared" si="6"/>
        <v>0</v>
      </c>
      <c r="N54" s="67">
        <f t="shared" si="6"/>
        <v>0</v>
      </c>
      <c r="O54" s="67">
        <f t="shared" si="6"/>
        <v>0</v>
      </c>
      <c r="P54" s="61">
        <f>P55+P56+P57+P58+P59+P60+P61+P62+P63</f>
        <v>559415.93999999994</v>
      </c>
    </row>
    <row r="55" spans="1:16" ht="15.5" x14ac:dyDescent="0.35">
      <c r="A55" s="63" t="s">
        <v>44</v>
      </c>
      <c r="B55" s="89">
        <f>+'P1 Presupuesto Aprobado'!C54</f>
        <v>5650000</v>
      </c>
      <c r="C55" s="54">
        <f>+'P1 Presupuesto Aprobado'!D54</f>
        <v>5650000</v>
      </c>
      <c r="D55" s="80"/>
      <c r="E55" s="72">
        <v>73137.11</v>
      </c>
      <c r="F55" s="72">
        <f>+'P2 Presupuesto Aprobado-Ejec '!F55</f>
        <v>12233.35</v>
      </c>
      <c r="G55" s="65"/>
      <c r="H55" s="80"/>
      <c r="I55" s="80"/>
      <c r="J55" s="80"/>
      <c r="K55" s="80"/>
      <c r="L55" s="80"/>
      <c r="M55" s="80"/>
      <c r="N55" s="80"/>
      <c r="O55" s="64"/>
      <c r="P55" s="69">
        <f>SUM(E55:O55)</f>
        <v>85370.46</v>
      </c>
    </row>
    <row r="56" spans="1:16" ht="15.5" x14ac:dyDescent="0.35">
      <c r="A56" s="63" t="s">
        <v>45</v>
      </c>
      <c r="B56" s="89">
        <f>+'P1 Presupuesto Aprobado'!C55</f>
        <v>250000</v>
      </c>
      <c r="C56" s="54">
        <f>+'P1 Presupuesto Aprobado'!D55</f>
        <v>250000</v>
      </c>
      <c r="D56" s="80"/>
      <c r="E56" s="64"/>
      <c r="F56" s="64"/>
      <c r="G56" s="64"/>
      <c r="H56" s="64"/>
      <c r="I56" s="80"/>
      <c r="J56" s="64"/>
      <c r="K56" s="64"/>
      <c r="L56" s="64"/>
      <c r="M56" s="64"/>
      <c r="N56" s="64"/>
      <c r="O56" s="64"/>
      <c r="P56" s="69">
        <f t="shared" ref="P56:P84" si="7">SUM(E56:O56)</f>
        <v>0</v>
      </c>
    </row>
    <row r="57" spans="1:16" ht="15.5" x14ac:dyDescent="0.35">
      <c r="A57" s="63" t="s">
        <v>46</v>
      </c>
      <c r="B57" s="89">
        <f>+'P1 Presupuesto Aprobado'!C56</f>
        <v>0</v>
      </c>
      <c r="C57" s="54">
        <f>+'P1 Presupuesto Aprobado'!D56</f>
        <v>0</v>
      </c>
      <c r="D57" s="65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9">
        <f t="shared" si="7"/>
        <v>0</v>
      </c>
    </row>
    <row r="58" spans="1:16" ht="15.5" x14ac:dyDescent="0.35">
      <c r="A58" s="63" t="s">
        <v>47</v>
      </c>
      <c r="B58" s="89">
        <f>+'P1 Presupuesto Aprobado'!C57</f>
        <v>4000000</v>
      </c>
      <c r="C58" s="54">
        <f>+'P1 Presupuesto Aprobado'!D57</f>
        <v>3000000</v>
      </c>
      <c r="D58" s="65"/>
      <c r="E58" s="64"/>
      <c r="F58" s="64"/>
      <c r="G58" s="64"/>
      <c r="H58" s="64"/>
      <c r="I58" s="64"/>
      <c r="J58" s="64"/>
      <c r="K58" s="80"/>
      <c r="L58" s="64"/>
      <c r="M58" s="64"/>
      <c r="N58" s="64"/>
      <c r="O58" s="64"/>
      <c r="P58" s="69">
        <f t="shared" si="7"/>
        <v>0</v>
      </c>
    </row>
    <row r="59" spans="1:16" ht="15.5" x14ac:dyDescent="0.35">
      <c r="A59" s="63" t="s">
        <v>48</v>
      </c>
      <c r="B59" s="89">
        <f>+'P1 Presupuesto Aprobado'!C58</f>
        <v>3300000</v>
      </c>
      <c r="C59" s="54">
        <f>+'P1 Presupuesto Aprobado'!D58</f>
        <v>3300000</v>
      </c>
      <c r="D59" s="80"/>
      <c r="E59" s="64">
        <v>357405.48</v>
      </c>
      <c r="F59" s="64">
        <f>+'P2 Presupuesto Aprobado-Ejec '!F59</f>
        <v>116640</v>
      </c>
      <c r="G59" s="65"/>
      <c r="H59" s="80"/>
      <c r="I59" s="80"/>
      <c r="J59" s="80"/>
      <c r="K59" s="80"/>
      <c r="L59" s="64"/>
      <c r="M59" s="64"/>
      <c r="N59" s="64"/>
      <c r="O59" s="64"/>
      <c r="P59" s="69">
        <f>SUM(E59:O59)</f>
        <v>474045.48</v>
      </c>
    </row>
    <row r="60" spans="1:16" ht="15.5" x14ac:dyDescent="0.35">
      <c r="A60" s="63" t="s">
        <v>49</v>
      </c>
      <c r="B60" s="89">
        <f>+'P1 Presupuesto Aprobado'!C59</f>
        <v>0</v>
      </c>
      <c r="C60" s="54">
        <f>+'P1 Presupuesto Aprobado'!D59</f>
        <v>0</v>
      </c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9">
        <f t="shared" si="7"/>
        <v>0</v>
      </c>
    </row>
    <row r="61" spans="1:16" ht="15.5" x14ac:dyDescent="0.35">
      <c r="A61" s="63" t="s">
        <v>50</v>
      </c>
      <c r="B61" s="89">
        <f>+'P1 Presupuesto Aprobado'!C60</f>
        <v>0</v>
      </c>
      <c r="C61" s="54">
        <f>+'P1 Presupuesto Aprobado'!D60</f>
        <v>0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9">
        <f t="shared" si="7"/>
        <v>0</v>
      </c>
    </row>
    <row r="62" spans="1:16" ht="15.5" x14ac:dyDescent="0.35">
      <c r="A62" s="63" t="s">
        <v>51</v>
      </c>
      <c r="B62" s="89">
        <f>+'P1 Presupuesto Aprobado'!C61</f>
        <v>800000</v>
      </c>
      <c r="C62" s="54">
        <f>+'P1 Presupuesto Aprobado'!D61</f>
        <v>800000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9">
        <f t="shared" si="7"/>
        <v>0</v>
      </c>
    </row>
    <row r="63" spans="1:16" ht="15.5" x14ac:dyDescent="0.35">
      <c r="A63" s="63" t="s">
        <v>52</v>
      </c>
      <c r="B63" s="89">
        <f>+'P1 Presupuesto Aprobado'!C62</f>
        <v>3250000</v>
      </c>
      <c r="C63" s="54">
        <f>+'P1 Presupuesto Aprobado'!D62</f>
        <v>3250000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9">
        <f t="shared" si="7"/>
        <v>0</v>
      </c>
    </row>
    <row r="64" spans="1:16" ht="15.5" hidden="1" x14ac:dyDescent="0.35">
      <c r="A64" s="60" t="s">
        <v>53</v>
      </c>
      <c r="B64" s="88"/>
      <c r="C64" s="67">
        <f>+C65</f>
        <v>0</v>
      </c>
      <c r="D64" s="64"/>
      <c r="E64" s="68"/>
      <c r="F64" s="64"/>
      <c r="G64" s="71"/>
      <c r="H64" s="64"/>
      <c r="I64" s="64"/>
      <c r="J64" s="64"/>
      <c r="K64" s="64"/>
      <c r="L64" s="64"/>
      <c r="M64" s="64"/>
      <c r="N64" s="64"/>
      <c r="O64" s="64"/>
      <c r="P64" s="69">
        <f t="shared" si="7"/>
        <v>0</v>
      </c>
    </row>
    <row r="65" spans="1:16" ht="15.5" hidden="1" x14ac:dyDescent="0.35">
      <c r="A65" s="63" t="s">
        <v>54</v>
      </c>
      <c r="B65" s="94"/>
      <c r="C65" s="54"/>
      <c r="D65" s="64"/>
      <c r="E65" s="68"/>
      <c r="F65" s="64"/>
      <c r="G65" s="71"/>
      <c r="H65" s="64"/>
      <c r="I65" s="64"/>
      <c r="J65" s="64"/>
      <c r="K65" s="64">
        <v>0</v>
      </c>
      <c r="L65" s="64"/>
      <c r="M65" s="64"/>
      <c r="N65" s="64"/>
      <c r="O65" s="64"/>
      <c r="P65" s="69">
        <f t="shared" si="7"/>
        <v>0</v>
      </c>
    </row>
    <row r="66" spans="1:16" ht="15.5" hidden="1" x14ac:dyDescent="0.35">
      <c r="A66" s="63" t="s">
        <v>55</v>
      </c>
      <c r="B66" s="94"/>
      <c r="C66" s="54"/>
      <c r="D66" s="64"/>
      <c r="E66" s="68"/>
      <c r="F66" s="64"/>
      <c r="G66" s="71"/>
      <c r="H66" s="64"/>
      <c r="I66" s="64"/>
      <c r="J66" s="64"/>
      <c r="K66" s="64"/>
      <c r="L66" s="64"/>
      <c r="M66" s="64"/>
      <c r="N66" s="64"/>
      <c r="O66" s="64"/>
      <c r="P66" s="69">
        <f t="shared" si="7"/>
        <v>0</v>
      </c>
    </row>
    <row r="67" spans="1:16" ht="15.5" hidden="1" x14ac:dyDescent="0.35">
      <c r="A67" s="63" t="s">
        <v>56</v>
      </c>
      <c r="B67" s="94"/>
      <c r="C67" s="54"/>
      <c r="D67" s="64"/>
      <c r="E67" s="68"/>
      <c r="F67" s="64"/>
      <c r="G67" s="71"/>
      <c r="H67" s="64"/>
      <c r="I67" s="64"/>
      <c r="J67" s="64"/>
      <c r="K67" s="64"/>
      <c r="L67" s="64"/>
      <c r="M67" s="64"/>
      <c r="N67" s="64"/>
      <c r="O67" s="64"/>
      <c r="P67" s="69">
        <f t="shared" si="7"/>
        <v>0</v>
      </c>
    </row>
    <row r="68" spans="1:16" ht="15.5" hidden="1" x14ac:dyDescent="0.35">
      <c r="A68" s="63" t="s">
        <v>57</v>
      </c>
      <c r="B68" s="94"/>
      <c r="C68" s="54"/>
      <c r="D68" s="64"/>
      <c r="E68" s="68"/>
      <c r="F68" s="64"/>
      <c r="G68" s="71"/>
      <c r="H68" s="64"/>
      <c r="I68" s="64"/>
      <c r="J68" s="64"/>
      <c r="K68" s="64"/>
      <c r="L68" s="64"/>
      <c r="M68" s="64"/>
      <c r="N68" s="64"/>
      <c r="O68" s="64"/>
      <c r="P68" s="69">
        <f t="shared" si="7"/>
        <v>0</v>
      </c>
    </row>
    <row r="69" spans="1:16" ht="15.5" hidden="1" x14ac:dyDescent="0.35">
      <c r="A69" s="60" t="s">
        <v>58</v>
      </c>
      <c r="B69" s="88"/>
      <c r="C69" s="54"/>
      <c r="D69" s="64"/>
      <c r="E69" s="68"/>
      <c r="F69" s="64"/>
      <c r="G69" s="71"/>
      <c r="H69" s="64"/>
      <c r="I69" s="64"/>
      <c r="J69" s="64"/>
      <c r="K69" s="64"/>
      <c r="L69" s="64"/>
      <c r="M69" s="64"/>
      <c r="N69" s="64"/>
      <c r="O69" s="64"/>
      <c r="P69" s="69">
        <f t="shared" si="7"/>
        <v>0</v>
      </c>
    </row>
    <row r="70" spans="1:16" ht="15.5" hidden="1" x14ac:dyDescent="0.35">
      <c r="A70" s="63" t="s">
        <v>59</v>
      </c>
      <c r="B70" s="94"/>
      <c r="C70" s="54"/>
      <c r="D70" s="64"/>
      <c r="E70" s="68"/>
      <c r="F70" s="64"/>
      <c r="G70" s="71"/>
      <c r="H70" s="64"/>
      <c r="I70" s="64"/>
      <c r="J70" s="64"/>
      <c r="K70" s="64"/>
      <c r="L70" s="64"/>
      <c r="M70" s="64"/>
      <c r="N70" s="64"/>
      <c r="O70" s="64"/>
      <c r="P70" s="69">
        <f t="shared" si="7"/>
        <v>0</v>
      </c>
    </row>
    <row r="71" spans="1:16" ht="15.5" hidden="1" x14ac:dyDescent="0.35">
      <c r="A71" s="63" t="s">
        <v>60</v>
      </c>
      <c r="B71" s="94"/>
      <c r="C71" s="54"/>
      <c r="D71" s="64"/>
      <c r="E71" s="68"/>
      <c r="F71" s="64"/>
      <c r="G71" s="71"/>
      <c r="H71" s="64"/>
      <c r="I71" s="64"/>
      <c r="J71" s="64"/>
      <c r="K71" s="64"/>
      <c r="L71" s="64"/>
      <c r="M71" s="64"/>
      <c r="N71" s="64"/>
      <c r="O71" s="64"/>
      <c r="P71" s="69">
        <f t="shared" si="7"/>
        <v>0</v>
      </c>
    </row>
    <row r="72" spans="1:16" ht="15.5" hidden="1" x14ac:dyDescent="0.35">
      <c r="A72" s="60" t="s">
        <v>61</v>
      </c>
      <c r="B72" s="88"/>
      <c r="C72" s="54"/>
      <c r="D72" s="64"/>
      <c r="E72" s="68"/>
      <c r="F72" s="64"/>
      <c r="G72" s="71"/>
      <c r="H72" s="64"/>
      <c r="I72" s="64"/>
      <c r="J72" s="64"/>
      <c r="K72" s="64"/>
      <c r="L72" s="64"/>
      <c r="M72" s="64"/>
      <c r="N72" s="64"/>
      <c r="O72" s="64"/>
      <c r="P72" s="69">
        <f t="shared" si="7"/>
        <v>0</v>
      </c>
    </row>
    <row r="73" spans="1:16" ht="15.5" hidden="1" x14ac:dyDescent="0.35">
      <c r="A73" s="63" t="s">
        <v>62</v>
      </c>
      <c r="B73" s="94"/>
      <c r="C73" s="54"/>
      <c r="D73" s="64"/>
      <c r="E73" s="68"/>
      <c r="F73" s="64"/>
      <c r="G73" s="71"/>
      <c r="H73" s="64"/>
      <c r="I73" s="64"/>
      <c r="J73" s="64"/>
      <c r="K73" s="64"/>
      <c r="L73" s="64"/>
      <c r="M73" s="64"/>
      <c r="N73" s="64"/>
      <c r="O73" s="64"/>
      <c r="P73" s="69">
        <f t="shared" si="7"/>
        <v>0</v>
      </c>
    </row>
    <row r="74" spans="1:16" ht="15.5" hidden="1" x14ac:dyDescent="0.35">
      <c r="A74" s="63" t="s">
        <v>63</v>
      </c>
      <c r="B74" s="94"/>
      <c r="C74" s="54"/>
      <c r="D74" s="64"/>
      <c r="E74" s="68"/>
      <c r="F74" s="64"/>
      <c r="G74" s="71"/>
      <c r="H74" s="64"/>
      <c r="I74" s="64"/>
      <c r="J74" s="64"/>
      <c r="K74" s="64"/>
      <c r="L74" s="64"/>
      <c r="M74" s="64"/>
      <c r="N74" s="64"/>
      <c r="O74" s="64"/>
      <c r="P74" s="69">
        <f t="shared" si="7"/>
        <v>0</v>
      </c>
    </row>
    <row r="75" spans="1:16" ht="15.5" hidden="1" x14ac:dyDescent="0.35">
      <c r="A75" s="63" t="s">
        <v>64</v>
      </c>
      <c r="B75" s="94"/>
      <c r="C75" s="54"/>
      <c r="D75" s="64"/>
      <c r="E75" s="68"/>
      <c r="F75" s="64"/>
      <c r="G75" s="71"/>
      <c r="H75" s="64"/>
      <c r="I75" s="64"/>
      <c r="J75" s="64"/>
      <c r="K75" s="64"/>
      <c r="L75" s="64"/>
      <c r="M75" s="64"/>
      <c r="N75" s="64"/>
      <c r="O75" s="64"/>
      <c r="P75" s="69">
        <f t="shared" si="7"/>
        <v>0</v>
      </c>
    </row>
    <row r="76" spans="1:16" ht="15.5" hidden="1" x14ac:dyDescent="0.35">
      <c r="A76" s="55" t="s">
        <v>67</v>
      </c>
      <c r="B76" s="88"/>
      <c r="C76" s="67"/>
      <c r="D76" s="64"/>
      <c r="E76" s="62"/>
      <c r="F76" s="64"/>
      <c r="G76" s="62"/>
      <c r="H76" s="64"/>
      <c r="I76" s="64"/>
      <c r="J76" s="64"/>
      <c r="K76" s="64"/>
      <c r="L76" s="64"/>
      <c r="M76" s="64"/>
      <c r="N76" s="64"/>
      <c r="O76" s="64"/>
      <c r="P76" s="69">
        <f t="shared" si="7"/>
        <v>0</v>
      </c>
    </row>
    <row r="77" spans="1:16" ht="15.5" hidden="1" x14ac:dyDescent="0.35">
      <c r="A77" s="60" t="s">
        <v>68</v>
      </c>
      <c r="B77" s="88"/>
      <c r="C77" s="54"/>
      <c r="D77" s="64"/>
      <c r="E77" s="21"/>
      <c r="F77" s="64"/>
      <c r="H77" s="64"/>
      <c r="I77" s="64"/>
      <c r="J77" s="64"/>
      <c r="K77" s="64"/>
      <c r="L77" s="64"/>
      <c r="M77" s="64"/>
      <c r="N77" s="64"/>
      <c r="O77" s="64"/>
      <c r="P77" s="69">
        <f t="shared" si="7"/>
        <v>0</v>
      </c>
    </row>
    <row r="78" spans="1:16" ht="15.5" hidden="1" x14ac:dyDescent="0.35">
      <c r="A78" s="63" t="s">
        <v>69</v>
      </c>
      <c r="B78" s="94"/>
      <c r="C78" s="54"/>
      <c r="D78" s="64"/>
      <c r="E78" s="21"/>
      <c r="F78" s="64"/>
      <c r="H78" s="64"/>
      <c r="I78" s="64"/>
      <c r="J78" s="64"/>
      <c r="K78" s="64"/>
      <c r="L78" s="64"/>
      <c r="M78" s="64"/>
      <c r="N78" s="64"/>
      <c r="O78" s="64"/>
      <c r="P78" s="69">
        <f t="shared" si="7"/>
        <v>0</v>
      </c>
    </row>
    <row r="79" spans="1:16" ht="15.5" hidden="1" x14ac:dyDescent="0.35">
      <c r="A79" s="63" t="s">
        <v>70</v>
      </c>
      <c r="B79" s="94"/>
      <c r="C79" s="54"/>
      <c r="D79" s="64"/>
      <c r="E79" s="21"/>
      <c r="F79" s="64"/>
      <c r="H79" s="64"/>
      <c r="I79" s="64"/>
      <c r="J79" s="64"/>
      <c r="K79" s="64"/>
      <c r="L79" s="64"/>
      <c r="M79" s="64"/>
      <c r="N79" s="64"/>
      <c r="O79" s="64"/>
      <c r="P79" s="69">
        <f t="shared" si="7"/>
        <v>0</v>
      </c>
    </row>
    <row r="80" spans="1:16" ht="15.5" hidden="1" x14ac:dyDescent="0.35">
      <c r="A80" s="60" t="s">
        <v>71</v>
      </c>
      <c r="B80" s="88"/>
      <c r="C80" s="54"/>
      <c r="D80" s="64"/>
      <c r="E80" s="21"/>
      <c r="F80" s="64"/>
      <c r="H80" s="64"/>
      <c r="I80" s="64"/>
      <c r="J80" s="64"/>
      <c r="K80" s="64"/>
      <c r="L80" s="64"/>
      <c r="M80" s="64"/>
      <c r="N80" s="64"/>
      <c r="O80" s="64"/>
      <c r="P80" s="69">
        <f t="shared" si="7"/>
        <v>0</v>
      </c>
    </row>
    <row r="81" spans="1:17" ht="15.5" hidden="1" x14ac:dyDescent="0.35">
      <c r="A81" s="63" t="s">
        <v>72</v>
      </c>
      <c r="B81" s="94"/>
      <c r="C81" s="54"/>
      <c r="D81" s="64"/>
      <c r="E81" s="21"/>
      <c r="F81" s="64"/>
      <c r="H81" s="64"/>
      <c r="I81" s="64"/>
      <c r="J81" s="64"/>
      <c r="K81" s="64"/>
      <c r="L81" s="64"/>
      <c r="M81" s="64"/>
      <c r="N81" s="64"/>
      <c r="O81" s="64"/>
      <c r="P81" s="69">
        <f t="shared" si="7"/>
        <v>0</v>
      </c>
    </row>
    <row r="82" spans="1:17" ht="15.5" hidden="1" x14ac:dyDescent="0.35">
      <c r="A82" s="63" t="s">
        <v>73</v>
      </c>
      <c r="B82" s="94"/>
      <c r="C82" s="54"/>
      <c r="D82" s="64"/>
      <c r="E82" s="21"/>
      <c r="F82" s="64"/>
      <c r="H82" s="64"/>
      <c r="I82" s="64"/>
      <c r="J82" s="64"/>
      <c r="K82" s="64"/>
      <c r="L82" s="64"/>
      <c r="M82" s="64"/>
      <c r="N82" s="64"/>
      <c r="O82" s="64"/>
      <c r="P82" s="69">
        <f t="shared" si="7"/>
        <v>0</v>
      </c>
    </row>
    <row r="83" spans="1:17" ht="15.5" hidden="1" x14ac:dyDescent="0.35">
      <c r="A83" s="60" t="s">
        <v>74</v>
      </c>
      <c r="B83" s="88"/>
      <c r="C83" s="54"/>
      <c r="D83" s="64"/>
      <c r="E83" s="21"/>
      <c r="F83" s="64"/>
      <c r="H83" s="64"/>
      <c r="I83" s="64"/>
      <c r="J83" s="64"/>
      <c r="K83" s="64"/>
      <c r="L83" s="64"/>
      <c r="M83" s="64"/>
      <c r="N83" s="64"/>
      <c r="O83" s="64"/>
      <c r="P83" s="69">
        <f t="shared" si="7"/>
        <v>0</v>
      </c>
    </row>
    <row r="84" spans="1:17" ht="15.65" hidden="1" customHeight="1" x14ac:dyDescent="0.35">
      <c r="A84" s="63" t="s">
        <v>75</v>
      </c>
      <c r="B84" s="94"/>
      <c r="C84" s="54"/>
      <c r="D84" s="64"/>
      <c r="E84" s="21"/>
      <c r="F84" s="64"/>
      <c r="H84" s="64"/>
      <c r="I84" s="64"/>
      <c r="J84" s="64"/>
      <c r="K84" s="64"/>
      <c r="L84" s="64"/>
      <c r="M84" s="64"/>
      <c r="N84" s="64"/>
      <c r="O84" s="64"/>
      <c r="P84" s="69">
        <f t="shared" si="7"/>
        <v>0</v>
      </c>
    </row>
    <row r="85" spans="1:17" s="76" customFormat="1" ht="25" customHeight="1" x14ac:dyDescent="0.35">
      <c r="A85" s="73" t="s">
        <v>65</v>
      </c>
      <c r="B85" s="74">
        <f>B12+B18+B28+B54</f>
        <v>836669483</v>
      </c>
      <c r="C85" s="49">
        <f>C54+C28+C18+C12+C64+C38</f>
        <v>836669483</v>
      </c>
      <c r="D85" s="61">
        <f>D12+D18+D28+D38+D47+D54+D64+D69+D72</f>
        <v>58595007.609999999</v>
      </c>
      <c r="E85" s="61">
        <f>E12+E18+E28+E38+E47+E54+E64+E69+E72</f>
        <v>61708749.550000004</v>
      </c>
      <c r="F85" s="61">
        <f>F12+F18+F28+F38+F47+F54+F64+F69+F72</f>
        <v>70751972.349999994</v>
      </c>
      <c r="G85" s="61">
        <f>G12+G18+G28+G38+G47+G54+G64+G69+G72</f>
        <v>57973745.770000003</v>
      </c>
      <c r="H85" s="61">
        <f>H12+H18+H28+H38+H47+H54+H64+H69+H72+H76</f>
        <v>0</v>
      </c>
      <c r="I85" s="61">
        <f t="shared" ref="I85:O85" si="8">I12+I18+I28+I38+I47+I54+I64+I69+I72+I76</f>
        <v>0</v>
      </c>
      <c r="J85" s="61">
        <f t="shared" si="8"/>
        <v>0</v>
      </c>
      <c r="K85" s="61">
        <f t="shared" si="8"/>
        <v>0</v>
      </c>
      <c r="L85" s="61">
        <f t="shared" si="8"/>
        <v>0</v>
      </c>
      <c r="M85" s="61">
        <f t="shared" si="8"/>
        <v>0</v>
      </c>
      <c r="N85" s="61"/>
      <c r="O85" s="61">
        <f t="shared" si="8"/>
        <v>0</v>
      </c>
      <c r="P85" s="75">
        <f>P12+P18+P28+P54</f>
        <v>249029475.28000003</v>
      </c>
    </row>
    <row r="86" spans="1:17" x14ac:dyDescent="0.35">
      <c r="B86" s="70"/>
      <c r="N86" s="80"/>
    </row>
    <row r="87" spans="1:17" x14ac:dyDescent="0.35">
      <c r="B87" s="69"/>
      <c r="C87" s="82"/>
      <c r="N87" s="69"/>
    </row>
    <row r="88" spans="1:17" ht="15.5" x14ac:dyDescent="0.35">
      <c r="A88" s="98" t="s">
        <v>98</v>
      </c>
      <c r="H88" s="78"/>
      <c r="I88" s="78"/>
      <c r="J88" s="78"/>
      <c r="K88" s="78"/>
      <c r="L88" s="121" t="s">
        <v>102</v>
      </c>
      <c r="M88" s="121"/>
      <c r="N88" s="121"/>
      <c r="O88" s="121"/>
      <c r="P88" s="78"/>
      <c r="Q88" s="78"/>
    </row>
    <row r="89" spans="1:17" ht="21" customHeight="1" x14ac:dyDescent="0.35">
      <c r="C89" s="82"/>
      <c r="H89" s="80"/>
    </row>
    <row r="90" spans="1:17" ht="23.25" customHeight="1" x14ac:dyDescent="0.35">
      <c r="A90" s="99" t="s">
        <v>99</v>
      </c>
      <c r="H90" s="79"/>
      <c r="I90" s="79"/>
      <c r="J90" s="79"/>
      <c r="K90" s="79"/>
      <c r="L90" s="122" t="s">
        <v>103</v>
      </c>
      <c r="M90" s="122"/>
      <c r="N90" s="122"/>
      <c r="O90" s="122"/>
      <c r="P90" s="79"/>
      <c r="Q90" s="79"/>
    </row>
    <row r="91" spans="1:17" ht="15.5" x14ac:dyDescent="0.35">
      <c r="A91" s="98" t="s">
        <v>111</v>
      </c>
      <c r="B91" s="71"/>
      <c r="H91" s="78"/>
      <c r="I91" s="78"/>
      <c r="J91" s="78"/>
      <c r="K91" s="78"/>
      <c r="L91" s="121" t="s">
        <v>109</v>
      </c>
      <c r="M91" s="121"/>
      <c r="N91" s="121"/>
      <c r="O91" s="121"/>
      <c r="P91" s="78"/>
      <c r="Q91" s="78"/>
    </row>
    <row r="92" spans="1:17" ht="15.5" x14ac:dyDescent="0.35">
      <c r="A92" s="98" t="s">
        <v>112</v>
      </c>
      <c r="B92" s="71"/>
      <c r="D92" s="121"/>
      <c r="E92" s="121"/>
      <c r="F92" s="121"/>
      <c r="G92" s="121"/>
      <c r="H92" s="78"/>
      <c r="I92" s="78"/>
      <c r="J92" s="78"/>
      <c r="K92" s="78"/>
      <c r="L92" s="121" t="s">
        <v>104</v>
      </c>
      <c r="M92" s="121"/>
      <c r="N92" s="121"/>
      <c r="O92" s="121"/>
      <c r="P92" s="78"/>
      <c r="Q92" s="78"/>
    </row>
    <row r="93" spans="1:17" ht="15.5" x14ac:dyDescent="0.35">
      <c r="B93" s="71"/>
      <c r="D93" s="121" t="s">
        <v>100</v>
      </c>
      <c r="E93" s="121"/>
      <c r="F93" s="121"/>
      <c r="G93" s="121"/>
    </row>
    <row r="94" spans="1:17" ht="29.25" customHeight="1" x14ac:dyDescent="0.35">
      <c r="B94" s="71"/>
    </row>
    <row r="95" spans="1:17" x14ac:dyDescent="0.35">
      <c r="D95" s="122" t="s">
        <v>99</v>
      </c>
      <c r="E95" s="122"/>
      <c r="F95" s="122"/>
      <c r="G95" s="122"/>
    </row>
    <row r="96" spans="1:17" ht="15.5" x14ac:dyDescent="0.35">
      <c r="A96" s="19"/>
      <c r="D96" s="121" t="s">
        <v>108</v>
      </c>
      <c r="E96" s="121"/>
      <c r="F96" s="121"/>
      <c r="G96" s="121"/>
    </row>
    <row r="97" spans="1:7" ht="15.5" x14ac:dyDescent="0.35">
      <c r="A97" s="19"/>
      <c r="B97" s="21"/>
      <c r="D97" s="121" t="s">
        <v>101</v>
      </c>
      <c r="E97" s="121"/>
      <c r="F97" s="121"/>
      <c r="G97" s="121"/>
    </row>
    <row r="98" spans="1:7" ht="15.65" customHeight="1" x14ac:dyDescent="0.35">
      <c r="A98" s="19"/>
    </row>
    <row r="99" spans="1:7" ht="393" customHeight="1" x14ac:dyDescent="0.35">
      <c r="A99" s="19"/>
    </row>
  </sheetData>
  <mergeCells count="18">
    <mergeCell ref="A9:A10"/>
    <mergeCell ref="B9:B10"/>
    <mergeCell ref="C9:C10"/>
    <mergeCell ref="D9:P9"/>
    <mergeCell ref="L88:O88"/>
    <mergeCell ref="A3:P3"/>
    <mergeCell ref="A4:P4"/>
    <mergeCell ref="A5:P5"/>
    <mergeCell ref="A6:P6"/>
    <mergeCell ref="A7:P7"/>
    <mergeCell ref="D95:G95"/>
    <mergeCell ref="D96:G96"/>
    <mergeCell ref="D97:G97"/>
    <mergeCell ref="L90:O90"/>
    <mergeCell ref="L91:O91"/>
    <mergeCell ref="D92:G92"/>
    <mergeCell ref="L92:O92"/>
    <mergeCell ref="D93:G93"/>
  </mergeCells>
  <pageMargins left="0.25" right="0.25" top="0.75" bottom="0.75" header="0.3" footer="0.3"/>
  <pageSetup paperSize="5" scale="6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Deledda Samboy Trinidad</cp:lastModifiedBy>
  <cp:lastPrinted>2025-05-01T18:24:50Z</cp:lastPrinted>
  <dcterms:created xsi:type="dcterms:W3CDTF">2021-07-29T18:58:50Z</dcterms:created>
  <dcterms:modified xsi:type="dcterms:W3CDTF">2025-05-12T18:38:17Z</dcterms:modified>
</cp:coreProperties>
</file>