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2" l="1"/>
  <c r="P84" i="3" l="1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C64" i="3"/>
  <c r="P63" i="3"/>
  <c r="C63" i="3"/>
  <c r="B63" i="3"/>
  <c r="P62" i="3"/>
  <c r="C62" i="3"/>
  <c r="B62" i="3"/>
  <c r="P61" i="3"/>
  <c r="C61" i="3"/>
  <c r="B61" i="3"/>
  <c r="P60" i="3"/>
  <c r="C60" i="3"/>
  <c r="B60" i="3"/>
  <c r="P59" i="3"/>
  <c r="C59" i="3"/>
  <c r="B59" i="3"/>
  <c r="P58" i="3"/>
  <c r="C58" i="3"/>
  <c r="B58" i="3"/>
  <c r="P57" i="3"/>
  <c r="C57" i="3"/>
  <c r="B57" i="3"/>
  <c r="P56" i="3"/>
  <c r="C56" i="3"/>
  <c r="C54" i="3" s="1"/>
  <c r="B56" i="3"/>
  <c r="P55" i="3"/>
  <c r="P54" i="3" s="1"/>
  <c r="C55" i="3"/>
  <c r="B55" i="3"/>
  <c r="B54" i="3" s="1"/>
  <c r="O54" i="3"/>
  <c r="N54" i="3"/>
  <c r="M54" i="3"/>
  <c r="L54" i="3"/>
  <c r="K54" i="3"/>
  <c r="J54" i="3"/>
  <c r="I54" i="3"/>
  <c r="H54" i="3"/>
  <c r="G54" i="3"/>
  <c r="F54" i="3"/>
  <c r="E54" i="3"/>
  <c r="D54" i="3"/>
  <c r="P38" i="3"/>
  <c r="N38" i="3"/>
  <c r="C38" i="3"/>
  <c r="P37" i="3"/>
  <c r="C37" i="3"/>
  <c r="B37" i="3"/>
  <c r="P36" i="3"/>
  <c r="C36" i="3"/>
  <c r="B36" i="3"/>
  <c r="P35" i="3"/>
  <c r="C35" i="3"/>
  <c r="B35" i="3"/>
  <c r="P34" i="3"/>
  <c r="C34" i="3"/>
  <c r="B34" i="3"/>
  <c r="P33" i="3"/>
  <c r="C33" i="3"/>
  <c r="B33" i="3"/>
  <c r="P32" i="3"/>
  <c r="C32" i="3"/>
  <c r="B32" i="3"/>
  <c r="P31" i="3"/>
  <c r="C31" i="3"/>
  <c r="B31" i="3"/>
  <c r="P30" i="3"/>
  <c r="C30" i="3"/>
  <c r="B30" i="3"/>
  <c r="B28" i="3" s="1"/>
  <c r="P29" i="3"/>
  <c r="C29" i="3"/>
  <c r="C28" i="3" s="1"/>
  <c r="B29" i="3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C27" i="3"/>
  <c r="B27" i="3"/>
  <c r="P26" i="3"/>
  <c r="C26" i="3"/>
  <c r="B26" i="3"/>
  <c r="P25" i="3"/>
  <c r="C25" i="3"/>
  <c r="B25" i="3"/>
  <c r="P24" i="3"/>
  <c r="C24" i="3"/>
  <c r="B24" i="3"/>
  <c r="P23" i="3"/>
  <c r="C23" i="3"/>
  <c r="B23" i="3"/>
  <c r="P22" i="3"/>
  <c r="C22" i="3"/>
  <c r="B22" i="3"/>
  <c r="P21" i="3"/>
  <c r="C21" i="3"/>
  <c r="B21" i="3"/>
  <c r="P20" i="3"/>
  <c r="C20" i="3"/>
  <c r="B20" i="3"/>
  <c r="B18" i="3" s="1"/>
  <c r="P19" i="3"/>
  <c r="C19" i="3"/>
  <c r="C18" i="3" s="1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C17" i="3"/>
  <c r="B17" i="3"/>
  <c r="P16" i="3"/>
  <c r="C16" i="3"/>
  <c r="B16" i="3"/>
  <c r="P15" i="3"/>
  <c r="C15" i="3"/>
  <c r="B15" i="3"/>
  <c r="P14" i="3"/>
  <c r="P12" i="3" s="1"/>
  <c r="C14" i="3"/>
  <c r="B14" i="3"/>
  <c r="B12" i="3" s="1"/>
  <c r="P13" i="3"/>
  <c r="C13" i="3"/>
  <c r="C12" i="3" s="1"/>
  <c r="B13" i="3"/>
  <c r="O12" i="3"/>
  <c r="O85" i="3" s="1"/>
  <c r="N12" i="3"/>
  <c r="M12" i="3"/>
  <c r="M85" i="3" s="1"/>
  <c r="L12" i="3"/>
  <c r="L85" i="3" s="1"/>
  <c r="K12" i="3"/>
  <c r="K85" i="3" s="1"/>
  <c r="J12" i="3"/>
  <c r="J85" i="3" s="1"/>
  <c r="I12" i="3"/>
  <c r="I85" i="3" s="1"/>
  <c r="H12" i="3"/>
  <c r="H85" i="3" s="1"/>
  <c r="G12" i="3"/>
  <c r="G85" i="3" s="1"/>
  <c r="F12" i="3"/>
  <c r="F85" i="3" s="1"/>
  <c r="E12" i="3"/>
  <c r="E85" i="3" s="1"/>
  <c r="D12" i="3"/>
  <c r="D85" i="3" s="1"/>
  <c r="P28" i="3" l="1"/>
  <c r="P18" i="3"/>
  <c r="P85" i="3" s="1"/>
  <c r="C85" i="3"/>
  <c r="B85" i="3"/>
  <c r="P29" i="2"/>
  <c r="P30" i="2"/>
  <c r="P31" i="2"/>
  <c r="P32" i="2"/>
  <c r="P33" i="2"/>
  <c r="P34" i="2"/>
  <c r="P35" i="2"/>
  <c r="P36" i="2"/>
  <c r="P37" i="2"/>
  <c r="D85" i="2"/>
  <c r="D54" i="2"/>
  <c r="E54" i="2"/>
  <c r="F54" i="2"/>
  <c r="G54" i="2"/>
  <c r="H54" i="2"/>
  <c r="I54" i="2"/>
  <c r="J54" i="2"/>
  <c r="K54" i="2"/>
  <c r="L54" i="2"/>
  <c r="M54" i="2"/>
  <c r="N54" i="2"/>
  <c r="O54" i="2"/>
  <c r="E28" i="2"/>
  <c r="F28" i="2"/>
  <c r="G28" i="2"/>
  <c r="H28" i="2"/>
  <c r="I28" i="2"/>
  <c r="J28" i="2"/>
  <c r="K28" i="2"/>
  <c r="L28" i="2"/>
  <c r="M28" i="2"/>
  <c r="N28" i="2"/>
  <c r="O28" i="2"/>
  <c r="D28" i="2"/>
  <c r="E18" i="2"/>
  <c r="F18" i="2"/>
  <c r="G18" i="2"/>
  <c r="H18" i="2"/>
  <c r="I18" i="2"/>
  <c r="J18" i="2"/>
  <c r="K18" i="2"/>
  <c r="L18" i="2"/>
  <c r="M18" i="2"/>
  <c r="N18" i="2"/>
  <c r="O18" i="2"/>
  <c r="E12" i="2"/>
  <c r="F12" i="2"/>
  <c r="G12" i="2"/>
  <c r="H12" i="2"/>
  <c r="I12" i="2"/>
  <c r="J12" i="2"/>
  <c r="K12" i="2"/>
  <c r="L12" i="2"/>
  <c r="M12" i="2"/>
  <c r="N12" i="2"/>
  <c r="O12" i="2"/>
  <c r="D18" i="2"/>
  <c r="C63" i="2"/>
  <c r="C62" i="2"/>
  <c r="C61" i="2"/>
  <c r="C60" i="2"/>
  <c r="C59" i="2"/>
  <c r="C58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84" i="1"/>
  <c r="D27" i="1"/>
  <c r="B58" i="2"/>
  <c r="P28" i="2" l="1"/>
  <c r="B63" i="2"/>
  <c r="B62" i="2"/>
  <c r="B61" i="2"/>
  <c r="B60" i="2"/>
  <c r="B59" i="2"/>
  <c r="B57" i="2"/>
  <c r="B56" i="2"/>
  <c r="B55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 s="1"/>
  <c r="B17" i="2"/>
  <c r="B16" i="2"/>
  <c r="B15" i="2"/>
  <c r="B14" i="2"/>
  <c r="B12" i="2" s="1"/>
  <c r="B13" i="2"/>
  <c r="C33" i="1"/>
  <c r="C62" i="1"/>
  <c r="C58" i="1"/>
  <c r="C54" i="1"/>
  <c r="C27" i="1"/>
  <c r="C36" i="1"/>
  <c r="C34" i="1"/>
  <c r="C32" i="1"/>
  <c r="C30" i="1"/>
  <c r="C28" i="1"/>
  <c r="C25" i="1"/>
  <c r="C24" i="1"/>
  <c r="C23" i="1"/>
  <c r="C22" i="1"/>
  <c r="C21" i="1"/>
  <c r="C20" i="1"/>
  <c r="C18" i="1"/>
  <c r="C16" i="1"/>
  <c r="C15" i="1"/>
  <c r="C14" i="1"/>
  <c r="C13" i="1"/>
  <c r="C12" i="1"/>
  <c r="B54" i="2" l="1"/>
  <c r="B28" i="2"/>
  <c r="B85" i="2" l="1"/>
  <c r="C38" i="2"/>
  <c r="N38" i="2" l="1"/>
  <c r="C64" i="2" l="1"/>
  <c r="D63" i="1"/>
  <c r="P13" i="2" l="1"/>
  <c r="D11" i="1" l="1"/>
  <c r="D17" i="1"/>
  <c r="D53" i="1"/>
  <c r="C54" i="2" l="1"/>
  <c r="C18" i="2"/>
  <c r="C28" i="2"/>
  <c r="C12" i="2"/>
  <c r="P55" i="2"/>
  <c r="C85" i="2" l="1"/>
  <c r="H85" i="2"/>
  <c r="P38" i="2" l="1"/>
  <c r="P59" i="2" l="1"/>
  <c r="P54" i="2" s="1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85" i="2" s="1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85" i="2" l="1"/>
  <c r="F85" i="2" l="1"/>
  <c r="C53" i="1" l="1"/>
  <c r="O85" i="2" l="1"/>
  <c r="M85" i="2" l="1"/>
  <c r="L85" i="2" l="1"/>
  <c r="K85" i="2" l="1"/>
  <c r="J85" i="2" l="1"/>
  <c r="C11" i="1" l="1"/>
  <c r="D12" i="2" l="1"/>
  <c r="C17" i="1" l="1"/>
  <c r="C84" i="1" l="1"/>
  <c r="I85" i="2"/>
</calcChain>
</file>

<file path=xl/sharedStrings.xml><?xml version="1.0" encoding="utf-8"?>
<sst xmlns="http://schemas.openxmlformats.org/spreadsheetml/2006/main" count="312" uniqueCount="116">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</sst>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0" fillId="3" borderId="0" xfId="0" applyFill="1" applyBorder="1" applyAlignment="1">
      <alignment horizontal="left" indent="2"/>
    </xf>
    <xf numFmtId="164" fontId="3" fillId="3" borderId="0" xfId="0" applyNumberFormat="1" applyFont="1" applyFill="1" applyBorder="1"/>
    <xf numFmtId="39" fontId="6" fillId="3" borderId="0" xfId="0" applyNumberFormat="1" applyFont="1" applyFill="1" applyBorder="1"/>
    <xf numFmtId="165" fontId="6" fillId="3" borderId="0" xfId="0" applyNumberFormat="1" applyFont="1" applyFill="1" applyBorder="1"/>
    <xf numFmtId="39" fontId="12" fillId="3" borderId="0" xfId="0" applyNumberFormat="1" applyFont="1" applyFill="1" applyBorder="1"/>
    <xf numFmtId="164" fontId="6" fillId="3" borderId="0" xfId="0" applyNumberFormat="1" applyFont="1" applyFill="1" applyBorder="1"/>
    <xf numFmtId="166" fontId="12" fillId="3" borderId="0" xfId="0" applyNumberFormat="1" applyFont="1" applyFill="1" applyBorder="1"/>
    <xf numFmtId="164" fontId="0" fillId="3" borderId="0" xfId="0" applyNumberFormat="1" applyFont="1" applyFill="1" applyBorder="1"/>
    <xf numFmtId="0" fontId="3" fillId="0" borderId="0" xfId="0" applyFont="1" applyBorder="1"/>
    <xf numFmtId="168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16742</xdr:rowOff>
    </xdr:from>
    <xdr:to>
      <xdr:col>0</xdr:col>
      <xdr:colOff>2004418</xdr:colOff>
      <xdr:row>5</xdr:row>
      <xdr:rowOff>123152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383631"/>
          <a:ext cx="2004418" cy="931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190853</xdr:rowOff>
    </xdr:from>
    <xdr:to>
      <xdr:col>0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0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zoomScale="98" zoomScaleNormal="98" workbookViewId="0">
      <selection activeCell="C35" sqref="C35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14" customWidth="1"/>
    <col min="4" max="4" width="16.85546875" customWidth="1"/>
    <col min="5" max="5" width="15.140625" bestFit="1" customWidth="1"/>
    <col min="7" max="7" width="13.28515625" style="14" customWidth="1"/>
  </cols>
  <sheetData>
    <row r="2" spans="1:15" ht="28.5" customHeight="1">
      <c r="B2" s="109"/>
      <c r="C2" s="110"/>
      <c r="D2" s="110"/>
      <c r="E2" s="12"/>
      <c r="F2" s="4"/>
      <c r="G2" s="24"/>
      <c r="H2" s="4"/>
      <c r="I2" s="4"/>
      <c r="J2" s="4"/>
      <c r="K2" s="4"/>
      <c r="L2" s="4"/>
      <c r="M2" s="4"/>
      <c r="N2" s="4"/>
      <c r="O2" s="4"/>
    </row>
    <row r="3" spans="1:15" ht="21" customHeight="1">
      <c r="B3" s="107" t="s">
        <v>97</v>
      </c>
      <c r="C3" s="108"/>
      <c r="D3" s="108"/>
      <c r="E3" s="11"/>
      <c r="F3" s="5"/>
      <c r="G3" s="25"/>
      <c r="H3" s="5"/>
      <c r="I3" s="5"/>
      <c r="J3" s="5"/>
      <c r="K3" s="5"/>
      <c r="L3" s="5"/>
      <c r="M3" s="5"/>
      <c r="N3" s="5"/>
      <c r="O3" s="5"/>
    </row>
    <row r="4" spans="1:15" ht="15.75">
      <c r="B4" s="118">
        <v>2025</v>
      </c>
      <c r="C4" s="119"/>
      <c r="D4" s="119"/>
      <c r="E4" s="10"/>
      <c r="F4" s="6"/>
      <c r="G4" s="26"/>
      <c r="H4" s="6"/>
      <c r="I4" s="6"/>
      <c r="J4" s="6"/>
      <c r="K4" s="6"/>
      <c r="L4" s="6"/>
      <c r="M4" s="6"/>
      <c r="N4" s="6"/>
      <c r="O4" s="6"/>
    </row>
    <row r="5" spans="1:15" ht="15.75" customHeight="1">
      <c r="B5" s="111" t="s">
        <v>76</v>
      </c>
      <c r="C5" s="112"/>
      <c r="D5" s="112"/>
      <c r="E5" s="9"/>
      <c r="F5" s="7"/>
      <c r="G5" s="27"/>
      <c r="H5" s="7"/>
      <c r="I5" s="7"/>
      <c r="J5" s="7"/>
      <c r="K5" s="7"/>
      <c r="L5" s="7"/>
      <c r="M5" s="7"/>
      <c r="N5" s="7"/>
      <c r="O5" s="7"/>
    </row>
    <row r="6" spans="1:15" ht="15.75" customHeight="1">
      <c r="A6" s="8"/>
      <c r="B6" s="111" t="s">
        <v>77</v>
      </c>
      <c r="C6" s="112"/>
      <c r="D6" s="112"/>
      <c r="E6" s="8"/>
      <c r="F6" s="7"/>
      <c r="G6" s="27"/>
      <c r="H6" s="7"/>
      <c r="I6" s="7"/>
      <c r="J6" s="7"/>
      <c r="K6" s="7"/>
      <c r="L6" s="7"/>
      <c r="M6" s="7"/>
      <c r="N6" s="7"/>
      <c r="O6" s="7"/>
    </row>
    <row r="7" spans="1:15">
      <c r="B7" s="120" t="s">
        <v>115</v>
      </c>
      <c r="C7" s="120"/>
      <c r="D7" s="120"/>
    </row>
    <row r="8" spans="1:15" ht="15" customHeight="1">
      <c r="B8" s="113" t="s">
        <v>66</v>
      </c>
      <c r="C8" s="114" t="s">
        <v>93</v>
      </c>
      <c r="D8" s="116" t="s">
        <v>92</v>
      </c>
      <c r="E8" s="3"/>
    </row>
    <row r="9" spans="1:15" ht="23.25" customHeight="1">
      <c r="B9" s="113"/>
      <c r="C9" s="115"/>
      <c r="D9" s="117"/>
      <c r="E9" s="3"/>
    </row>
    <row r="10" spans="1:15">
      <c r="B10" s="1" t="s">
        <v>0</v>
      </c>
      <c r="C10" s="15"/>
      <c r="D10" s="2"/>
      <c r="E10" s="3"/>
    </row>
    <row r="11" spans="1:15" ht="15.75">
      <c r="B11" s="41" t="s">
        <v>1</v>
      </c>
      <c r="C11" s="45">
        <f>C12+C13+C14+C15+C16</f>
        <v>692926483</v>
      </c>
      <c r="D11" s="45">
        <f>D12+D13+D14+D15+D16</f>
        <v>692926483</v>
      </c>
      <c r="E11" s="85"/>
      <c r="F11" s="86"/>
    </row>
    <row r="12" spans="1:15" ht="15.75">
      <c r="B12" s="42" t="s">
        <v>2</v>
      </c>
      <c r="C12" s="83">
        <f>21826763+40363838+1800000+5182551+1600000+520000+329783529+124658553+2400000+720000+30162713+2400000+780000</f>
        <v>562197947</v>
      </c>
      <c r="D12" s="80">
        <v>562197947</v>
      </c>
      <c r="E12" s="81"/>
      <c r="F12" s="86"/>
    </row>
    <row r="13" spans="1:15" ht="15.75">
      <c r="B13" s="42" t="s">
        <v>3</v>
      </c>
      <c r="C13" s="83">
        <f>1200000+100000+6600000+14400000+700000</f>
        <v>23000000</v>
      </c>
      <c r="D13" s="80">
        <v>23000000</v>
      </c>
      <c r="E13" s="3"/>
    </row>
    <row r="14" spans="1:15" ht="15.75">
      <c r="B14" s="42" t="s">
        <v>4</v>
      </c>
      <c r="C14" s="83">
        <f>960000+1440000</f>
        <v>2400000</v>
      </c>
      <c r="D14" s="80">
        <v>2400000</v>
      </c>
      <c r="E14" s="3"/>
    </row>
    <row r="15" spans="1:15" ht="15.75">
      <c r="B15" s="42" t="s">
        <v>5</v>
      </c>
      <c r="C15" s="83">
        <f>15000000+25000000</f>
        <v>40000000</v>
      </c>
      <c r="D15" s="80">
        <v>40000000</v>
      </c>
      <c r="E15" s="3"/>
    </row>
    <row r="16" spans="1:15" ht="15.75">
      <c r="B16" s="42" t="s">
        <v>6</v>
      </c>
      <c r="C16" s="83">
        <f>18175775+18201410+2819937+12117183+12134273+1879958</f>
        <v>65328536</v>
      </c>
      <c r="D16" s="80">
        <v>65328536</v>
      </c>
      <c r="E16" s="3"/>
    </row>
    <row r="17" spans="2:5" ht="15.75">
      <c r="B17" s="41" t="s">
        <v>7</v>
      </c>
      <c r="C17" s="45">
        <f>C18+C19+C20+C21+C22+C23+C24+C25+C26</f>
        <v>112033000</v>
      </c>
      <c r="D17" s="45">
        <f>+D18+D19+D20+D21+D22+D23+D24+D25+D26</f>
        <v>112033000</v>
      </c>
      <c r="E17" s="84"/>
    </row>
    <row r="18" spans="2:5" ht="15.75">
      <c r="B18" s="42" t="s">
        <v>8</v>
      </c>
      <c r="C18" s="83">
        <f>10000+1800000+1800000+1800000+15000+15000+1200000+1200000+1200000+10000+10000</f>
        <v>9060000</v>
      </c>
      <c r="D18" s="80">
        <v>9060000</v>
      </c>
      <c r="E18" s="83"/>
    </row>
    <row r="19" spans="2:5" ht="15.75">
      <c r="B19" s="42" t="s">
        <v>9</v>
      </c>
      <c r="C19" s="83">
        <v>2000000</v>
      </c>
      <c r="D19" s="80">
        <v>2000000</v>
      </c>
      <c r="E19" s="83"/>
    </row>
    <row r="20" spans="2:5" ht="15.75">
      <c r="B20" s="42" t="s">
        <v>10</v>
      </c>
      <c r="C20" s="83">
        <f>2500000+950000</f>
        <v>3450000</v>
      </c>
      <c r="D20" s="80">
        <v>3450000</v>
      </c>
      <c r="E20" s="83"/>
    </row>
    <row r="21" spans="2:5" ht="15.75">
      <c r="B21" s="42" t="s">
        <v>11</v>
      </c>
      <c r="C21" s="83">
        <f>25000000+15000000+15000+15000</f>
        <v>40030000</v>
      </c>
      <c r="D21" s="80">
        <v>41030000</v>
      </c>
      <c r="E21" s="83"/>
    </row>
    <row r="22" spans="2:5" ht="15.75">
      <c r="B22" s="42" t="s">
        <v>12</v>
      </c>
      <c r="C22" s="83">
        <f>3500000+2180000+1500000+320000+50000+3000+6000000</f>
        <v>13553000</v>
      </c>
      <c r="D22" s="80">
        <v>13553000</v>
      </c>
      <c r="E22" s="83"/>
    </row>
    <row r="23" spans="2:5" ht="15.75">
      <c r="B23" s="42" t="s">
        <v>13</v>
      </c>
      <c r="C23" s="83">
        <f>850000+2700000+14000000</f>
        <v>17550000</v>
      </c>
      <c r="D23" s="80">
        <v>17550000</v>
      </c>
      <c r="E23" s="83"/>
    </row>
    <row r="24" spans="2:5" ht="15.75">
      <c r="B24" s="42" t="s">
        <v>14</v>
      </c>
      <c r="C24" s="83">
        <f>5000000+15000+75000+50000+2300000+100000</f>
        <v>7540000</v>
      </c>
      <c r="D24" s="80">
        <v>7540000</v>
      </c>
      <c r="E24" s="83"/>
    </row>
    <row r="25" spans="2:5" ht="15.75">
      <c r="B25" s="42" t="s">
        <v>15</v>
      </c>
      <c r="C25" s="83">
        <f>100000+615000+6060000+2500000+700000+1500000+3275000+250000</f>
        <v>15000000</v>
      </c>
      <c r="D25" s="80">
        <v>14000000</v>
      </c>
      <c r="E25" s="83"/>
    </row>
    <row r="26" spans="2:5" ht="15.75">
      <c r="B26" s="42" t="s">
        <v>16</v>
      </c>
      <c r="C26" s="83">
        <v>3850000</v>
      </c>
      <c r="D26" s="80">
        <v>3850000</v>
      </c>
      <c r="E26" s="83"/>
    </row>
    <row r="27" spans="2:5" ht="15.75">
      <c r="B27" s="41" t="s">
        <v>17</v>
      </c>
      <c r="C27" s="45">
        <f>C28+C29+C30+C31+C32+C33+C34+C35+C36</f>
        <v>14460000</v>
      </c>
      <c r="D27" s="45">
        <f>+SUM(D28:D36)</f>
        <v>15460000</v>
      </c>
      <c r="E27" s="16"/>
    </row>
    <row r="28" spans="2:5" ht="15.75">
      <c r="B28" s="42" t="s">
        <v>18</v>
      </c>
      <c r="C28" s="83">
        <f>1200000+25000+350000+15000</f>
        <v>1590000</v>
      </c>
      <c r="D28" s="80">
        <v>1590000</v>
      </c>
    </row>
    <row r="29" spans="2:5" ht="15.75">
      <c r="B29" s="42" t="s">
        <v>19</v>
      </c>
      <c r="C29" s="83">
        <v>700000</v>
      </c>
      <c r="D29" s="80">
        <v>700000</v>
      </c>
    </row>
    <row r="30" spans="2:5" ht="15.75">
      <c r="B30" s="42" t="s">
        <v>20</v>
      </c>
      <c r="C30" s="83">
        <f>1400000+600000+500000+100000</f>
        <v>2600000</v>
      </c>
      <c r="D30" s="80">
        <v>2600000</v>
      </c>
    </row>
    <row r="31" spans="2:5" ht="15.75">
      <c r="B31" s="42" t="s">
        <v>21</v>
      </c>
      <c r="C31" s="83">
        <v>25000</v>
      </c>
      <c r="D31" s="80">
        <v>25000</v>
      </c>
    </row>
    <row r="32" spans="2:5" ht="15.75">
      <c r="B32" s="42" t="s">
        <v>22</v>
      </c>
      <c r="C32" s="83">
        <f>600000+15000+50000</f>
        <v>665000</v>
      </c>
      <c r="D32" s="80">
        <v>665000</v>
      </c>
    </row>
    <row r="33" spans="2:4" ht="15.75">
      <c r="B33" s="42" t="s">
        <v>23</v>
      </c>
      <c r="C33" s="83">
        <f>30000+75000+75000+75000+150000</f>
        <v>405000</v>
      </c>
      <c r="D33" s="80">
        <v>405000</v>
      </c>
    </row>
    <row r="34" spans="2:4" ht="15.75">
      <c r="B34" s="42" t="s">
        <v>24</v>
      </c>
      <c r="C34" s="83">
        <f>350000+1800000+10000+15000+40000+200000+50000+1300000</f>
        <v>3765000</v>
      </c>
      <c r="D34" s="80">
        <v>3765000</v>
      </c>
    </row>
    <row r="35" spans="2:4" ht="15.75">
      <c r="B35" s="42" t="s">
        <v>25</v>
      </c>
      <c r="C35" s="83"/>
    </row>
    <row r="36" spans="2:4" ht="15.75">
      <c r="B36" s="42" t="s">
        <v>26</v>
      </c>
      <c r="C36" s="83">
        <f>500000+3000000+50000+25000+500000+250000+60000+25000+300000</f>
        <v>4710000</v>
      </c>
      <c r="D36" s="80">
        <v>5710000</v>
      </c>
    </row>
    <row r="37" spans="2:4" ht="15.75">
      <c r="B37" s="41" t="s">
        <v>27</v>
      </c>
      <c r="C37" s="45"/>
      <c r="D37" s="83"/>
    </row>
    <row r="38" spans="2:4" ht="15.75">
      <c r="B38" s="42" t="s">
        <v>28</v>
      </c>
      <c r="C38" s="46"/>
      <c r="D38" s="83"/>
    </row>
    <row r="39" spans="2:4" ht="15.75">
      <c r="B39" s="42" t="s">
        <v>29</v>
      </c>
      <c r="C39" s="46"/>
      <c r="D39" s="83"/>
    </row>
    <row r="40" spans="2:4" ht="15.75">
      <c r="B40" s="42" t="s">
        <v>30</v>
      </c>
      <c r="C40" s="46"/>
      <c r="D40" s="83"/>
    </row>
    <row r="41" spans="2:4" ht="15.75">
      <c r="B41" s="42" t="s">
        <v>31</v>
      </c>
      <c r="C41" s="46"/>
      <c r="D41" s="83"/>
    </row>
    <row r="42" spans="2:4" ht="15.75">
      <c r="B42" s="42" t="s">
        <v>32</v>
      </c>
      <c r="C42" s="46"/>
      <c r="D42" s="83"/>
    </row>
    <row r="43" spans="2:4" ht="15.75">
      <c r="B43" s="42" t="s">
        <v>33</v>
      </c>
      <c r="C43" s="46"/>
      <c r="D43" s="46"/>
    </row>
    <row r="44" spans="2:4" ht="15.75">
      <c r="B44" s="42" t="s">
        <v>34</v>
      </c>
      <c r="C44" s="46"/>
      <c r="D44" s="52"/>
    </row>
    <row r="45" spans="2:4" ht="15.75">
      <c r="B45" s="42" t="s">
        <v>35</v>
      </c>
      <c r="C45" s="46"/>
      <c r="D45" s="46"/>
    </row>
    <row r="46" spans="2:4" ht="15.75">
      <c r="B46" s="41" t="s">
        <v>36</v>
      </c>
      <c r="C46" s="45"/>
      <c r="D46" s="46"/>
    </row>
    <row r="47" spans="2:4" ht="15.75">
      <c r="B47" s="42" t="s">
        <v>37</v>
      </c>
      <c r="C47" s="46"/>
      <c r="D47" s="46"/>
    </row>
    <row r="48" spans="2:4" ht="15.75">
      <c r="B48" s="42" t="s">
        <v>38</v>
      </c>
      <c r="C48" s="46"/>
      <c r="D48" s="46"/>
    </row>
    <row r="49" spans="2:5" ht="15.75">
      <c r="B49" s="42" t="s">
        <v>39</v>
      </c>
      <c r="C49" s="46"/>
      <c r="D49" s="46"/>
    </row>
    <row r="50" spans="2:5" ht="15.75">
      <c r="B50" s="42" t="s">
        <v>40</v>
      </c>
      <c r="C50" s="46"/>
      <c r="D50" s="46"/>
    </row>
    <row r="51" spans="2:5" ht="15.75">
      <c r="B51" s="42" t="s">
        <v>41</v>
      </c>
      <c r="C51" s="46"/>
      <c r="D51" s="46"/>
    </row>
    <row r="52" spans="2:5" ht="15.75">
      <c r="B52" s="42" t="s">
        <v>42</v>
      </c>
      <c r="C52" s="46"/>
      <c r="D52" s="46"/>
    </row>
    <row r="53" spans="2:5" ht="15.75">
      <c r="B53" s="41" t="s">
        <v>43</v>
      </c>
      <c r="C53" s="53">
        <f>C54+C55+C56+C57+C58+C59+C60+C61+C62</f>
        <v>17250000</v>
      </c>
      <c r="D53" s="45">
        <f>+D54+D55+D57+D58+D61+D62</f>
        <v>16250000</v>
      </c>
      <c r="E53" s="14"/>
    </row>
    <row r="54" spans="2:5" ht="15.75">
      <c r="B54" s="42" t="s">
        <v>44</v>
      </c>
      <c r="C54" s="83">
        <f>3000000+2000000+600000+50000</f>
        <v>5650000</v>
      </c>
      <c r="D54" s="80">
        <v>5650000</v>
      </c>
    </row>
    <row r="55" spans="2:5" ht="15.75">
      <c r="B55" s="42" t="s">
        <v>45</v>
      </c>
      <c r="C55" s="83">
        <v>250000</v>
      </c>
      <c r="D55" s="80">
        <v>250000</v>
      </c>
    </row>
    <row r="56" spans="2:5" ht="15.75">
      <c r="B56" s="42" t="s">
        <v>46</v>
      </c>
      <c r="C56" s="83"/>
      <c r="D56" s="83"/>
    </row>
    <row r="57" spans="2:5" ht="15.75">
      <c r="B57" s="42" t="s">
        <v>47</v>
      </c>
      <c r="C57" s="83">
        <v>4000000</v>
      </c>
      <c r="D57" s="80">
        <v>3000000</v>
      </c>
    </row>
    <row r="58" spans="2:5" ht="15.75">
      <c r="B58" s="42" t="s">
        <v>48</v>
      </c>
      <c r="C58" s="83">
        <f>300000+400000+1000000+500000+1000000+100000</f>
        <v>3300000</v>
      </c>
      <c r="D58" s="80">
        <v>3300000</v>
      </c>
    </row>
    <row r="59" spans="2:5" ht="15.75">
      <c r="B59" s="42" t="s">
        <v>49</v>
      </c>
      <c r="C59" s="83"/>
      <c r="D59" s="83"/>
    </row>
    <row r="60" spans="2:5" ht="15.75">
      <c r="B60" s="42" t="s">
        <v>50</v>
      </c>
      <c r="C60" s="83"/>
      <c r="D60" s="83"/>
    </row>
    <row r="61" spans="2:5" ht="15.75">
      <c r="B61" s="42" t="s">
        <v>51</v>
      </c>
      <c r="C61" s="83">
        <v>800000</v>
      </c>
      <c r="D61" s="80">
        <v>800000</v>
      </c>
    </row>
    <row r="62" spans="2:5" ht="15.75">
      <c r="B62" s="42" t="s">
        <v>52</v>
      </c>
      <c r="C62" s="83">
        <f>3000000+250000</f>
        <v>3250000</v>
      </c>
      <c r="D62" s="80">
        <v>3250000</v>
      </c>
    </row>
    <row r="63" spans="2:5" ht="15.75">
      <c r="B63" s="41" t="s">
        <v>53</v>
      </c>
      <c r="C63" s="45"/>
      <c r="D63" s="45">
        <f>SUM(D64)</f>
        <v>0</v>
      </c>
    </row>
    <row r="64" spans="2:5" ht="15.75">
      <c r="B64" s="42" t="s">
        <v>54</v>
      </c>
      <c r="C64" s="46"/>
      <c r="D64" s="80"/>
    </row>
    <row r="65" spans="2:4" ht="15.75">
      <c r="B65" s="42" t="s">
        <v>55</v>
      </c>
      <c r="C65" s="46"/>
      <c r="D65" s="46"/>
    </row>
    <row r="66" spans="2:4" ht="15.75">
      <c r="B66" s="42" t="s">
        <v>56</v>
      </c>
      <c r="C66" s="46"/>
      <c r="D66" s="46"/>
    </row>
    <row r="67" spans="2:4" ht="15.75">
      <c r="B67" s="42" t="s">
        <v>57</v>
      </c>
      <c r="C67" s="46"/>
      <c r="D67" s="46"/>
    </row>
    <row r="68" spans="2:4" ht="15.75">
      <c r="B68" s="41" t="s">
        <v>58</v>
      </c>
      <c r="C68" s="45"/>
      <c r="D68" s="46"/>
    </row>
    <row r="69" spans="2:4" ht="15.75">
      <c r="B69" s="42" t="s">
        <v>59</v>
      </c>
      <c r="C69" s="46"/>
      <c r="D69" s="46"/>
    </row>
    <row r="70" spans="2:4" ht="15.75">
      <c r="B70" s="42" t="s">
        <v>60</v>
      </c>
      <c r="C70" s="46"/>
      <c r="D70" s="46"/>
    </row>
    <row r="71" spans="2:4" ht="15.75">
      <c r="B71" s="41" t="s">
        <v>61</v>
      </c>
      <c r="C71" s="45"/>
      <c r="D71" s="54"/>
    </row>
    <row r="72" spans="2:4" ht="15.75">
      <c r="B72" s="42" t="s">
        <v>62</v>
      </c>
      <c r="C72" s="46"/>
      <c r="D72" s="46"/>
    </row>
    <row r="73" spans="2:4" ht="15.75">
      <c r="B73" s="42" t="s">
        <v>63</v>
      </c>
      <c r="C73" s="46"/>
      <c r="D73" s="46"/>
    </row>
    <row r="74" spans="2:4" ht="15.75">
      <c r="B74" s="42" t="s">
        <v>64</v>
      </c>
      <c r="C74" s="46"/>
      <c r="D74" s="46"/>
    </row>
    <row r="75" spans="2:4" ht="15.75">
      <c r="B75" s="43" t="s">
        <v>67</v>
      </c>
      <c r="C75" s="47"/>
      <c r="D75" s="47"/>
    </row>
    <row r="76" spans="2:4" ht="15.75">
      <c r="B76" s="41" t="s">
        <v>68</v>
      </c>
      <c r="C76" s="45"/>
      <c r="D76" s="46"/>
    </row>
    <row r="77" spans="2:4" ht="15.75">
      <c r="B77" s="42" t="s">
        <v>69</v>
      </c>
      <c r="C77" s="46"/>
      <c r="D77" s="46"/>
    </row>
    <row r="78" spans="2:4" ht="15.75">
      <c r="B78" s="42" t="s">
        <v>70</v>
      </c>
      <c r="C78" s="46"/>
      <c r="D78" s="46"/>
    </row>
    <row r="79" spans="2:4" ht="15.75">
      <c r="B79" s="41" t="s">
        <v>71</v>
      </c>
      <c r="C79" s="45"/>
      <c r="D79" s="46"/>
    </row>
    <row r="80" spans="2:4" ht="15.75">
      <c r="B80" s="42" t="s">
        <v>72</v>
      </c>
      <c r="C80" s="46"/>
      <c r="D80" s="46"/>
    </row>
    <row r="81" spans="1:17" ht="15.75">
      <c r="B81" s="42" t="s">
        <v>73</v>
      </c>
      <c r="C81" s="46"/>
      <c r="D81" s="46"/>
    </row>
    <row r="82" spans="1:17" ht="15.75">
      <c r="B82" s="41" t="s">
        <v>74</v>
      </c>
      <c r="C82" s="45"/>
      <c r="D82" s="46"/>
    </row>
    <row r="83" spans="1:17" ht="15.75">
      <c r="B83" s="42" t="s">
        <v>75</v>
      </c>
      <c r="C83" s="46"/>
      <c r="D83" s="46"/>
    </row>
    <row r="84" spans="1:17" ht="15.75">
      <c r="B84" s="40" t="s">
        <v>107</v>
      </c>
      <c r="C84" s="48">
        <f>C11+C17+C27+C53</f>
        <v>836669483</v>
      </c>
      <c r="D84" s="48">
        <f>D53+D27+D17+D11+D64+D37</f>
        <v>836669483</v>
      </c>
      <c r="E84" s="86"/>
    </row>
    <row r="85" spans="1:17" ht="15.75">
      <c r="B85" s="44"/>
      <c r="C85" s="49"/>
      <c r="D85" s="32"/>
    </row>
    <row r="86" spans="1:17" ht="15.75">
      <c r="B86" s="57"/>
      <c r="C86" s="49"/>
      <c r="D86" s="32"/>
    </row>
    <row r="87" spans="1:17" ht="15.75">
      <c r="B87" s="57"/>
      <c r="C87" s="49"/>
      <c r="D87" s="32"/>
    </row>
    <row r="88" spans="1:17" ht="15.75">
      <c r="B88" s="57"/>
      <c r="C88" s="49"/>
      <c r="D88" s="32"/>
    </row>
    <row r="89" spans="1:17" ht="15.75">
      <c r="B89" s="57"/>
      <c r="C89" s="49"/>
      <c r="D89" s="32"/>
    </row>
    <row r="90" spans="1:17" ht="15.75">
      <c r="B90" s="57"/>
      <c r="C90" s="49"/>
      <c r="D90" s="32"/>
    </row>
    <row r="91" spans="1:17" s="36" customFormat="1">
      <c r="B91" s="37"/>
      <c r="C91" s="38"/>
      <c r="D91" s="38"/>
      <c r="G91" s="39"/>
    </row>
    <row r="93" spans="1:17" ht="15.75" customHeight="1">
      <c r="A93" s="106" t="s">
        <v>98</v>
      </c>
      <c r="B93" s="106"/>
      <c r="G93" s="58"/>
      <c r="H93" s="100"/>
      <c r="I93" s="100"/>
      <c r="J93" s="100"/>
      <c r="K93" s="100"/>
      <c r="L93" s="18"/>
      <c r="M93" s="18"/>
      <c r="N93" s="18"/>
      <c r="O93" s="18"/>
      <c r="P93" s="22"/>
      <c r="Q93" s="18"/>
    </row>
    <row r="94" spans="1:17" ht="27.75" customHeight="1">
      <c r="A94" s="30"/>
      <c r="B94" s="30"/>
      <c r="G94"/>
      <c r="M94" s="23"/>
      <c r="N94" s="23"/>
      <c r="O94" s="23"/>
      <c r="P94" s="23"/>
    </row>
    <row r="95" spans="1:17" ht="15" customHeight="1">
      <c r="A95" s="101" t="s">
        <v>99</v>
      </c>
      <c r="B95" s="101"/>
      <c r="G95"/>
      <c r="H95" s="101" t="s">
        <v>106</v>
      </c>
      <c r="I95" s="101"/>
      <c r="J95" s="101"/>
      <c r="K95" s="101"/>
      <c r="L95" s="17"/>
      <c r="M95" s="17"/>
      <c r="N95" s="17"/>
      <c r="O95" s="17"/>
      <c r="P95" s="23"/>
      <c r="Q95" s="17"/>
    </row>
    <row r="96" spans="1:17" ht="15.75" customHeight="1">
      <c r="A96" s="100" t="s">
        <v>111</v>
      </c>
      <c r="B96" s="100"/>
      <c r="G96"/>
      <c r="H96" s="100" t="s">
        <v>110</v>
      </c>
      <c r="I96" s="100"/>
      <c r="J96" s="100"/>
      <c r="K96" s="100"/>
      <c r="L96" s="18"/>
      <c r="M96" s="18"/>
      <c r="N96" s="18"/>
      <c r="O96" s="22"/>
      <c r="P96" s="22"/>
      <c r="Q96" s="18"/>
    </row>
    <row r="97" spans="1:17" ht="15.75">
      <c r="A97" s="100" t="s">
        <v>112</v>
      </c>
      <c r="B97" s="100"/>
      <c r="D97" s="100"/>
      <c r="E97" s="100"/>
      <c r="F97" s="100"/>
      <c r="G97" s="100"/>
      <c r="H97" s="100" t="s">
        <v>104</v>
      </c>
      <c r="I97" s="100"/>
      <c r="J97" s="100"/>
      <c r="K97" s="100"/>
      <c r="L97" s="18"/>
      <c r="M97" s="18"/>
      <c r="N97" s="18"/>
      <c r="O97" s="22"/>
      <c r="P97" s="22"/>
      <c r="Q97" s="18"/>
    </row>
    <row r="98" spans="1:17" ht="15.75">
      <c r="B98" s="23"/>
      <c r="C98" s="50" t="s">
        <v>100</v>
      </c>
      <c r="D98" s="22"/>
      <c r="E98" s="22"/>
      <c r="F98" s="22"/>
      <c r="G98" s="28"/>
    </row>
    <row r="99" spans="1:17">
      <c r="B99" s="23"/>
      <c r="C99" s="51"/>
      <c r="D99" s="23"/>
      <c r="E99" s="23"/>
      <c r="F99" s="23"/>
      <c r="G99" s="29"/>
    </row>
    <row r="100" spans="1:17">
      <c r="B100" s="23"/>
      <c r="C100" s="51" t="s">
        <v>105</v>
      </c>
      <c r="D100" s="23"/>
      <c r="E100" s="23"/>
      <c r="F100" s="23"/>
      <c r="G100" s="29"/>
    </row>
    <row r="101" spans="1:17" ht="15.75">
      <c r="A101" s="19"/>
      <c r="B101" s="33"/>
      <c r="C101" s="50" t="s">
        <v>108</v>
      </c>
      <c r="D101" s="22"/>
      <c r="E101" s="22"/>
      <c r="F101" s="22"/>
      <c r="G101" s="28"/>
    </row>
    <row r="102" spans="1:17" ht="15.75">
      <c r="A102" s="19"/>
      <c r="B102" s="34"/>
      <c r="C102" s="50" t="s">
        <v>101</v>
      </c>
      <c r="D102" s="22"/>
      <c r="E102" s="22"/>
      <c r="F102" s="22"/>
      <c r="G102" s="28"/>
    </row>
    <row r="103" spans="1:17" ht="15.75">
      <c r="A103" s="19"/>
      <c r="B103" s="34"/>
      <c r="C103" s="50"/>
      <c r="D103" s="35"/>
      <c r="E103" s="35"/>
      <c r="F103" s="35"/>
      <c r="G103" s="28"/>
    </row>
    <row r="104" spans="1:17">
      <c r="D104" s="14"/>
    </row>
    <row r="105" spans="1:17" ht="78.75" customHeight="1" thickBot="1">
      <c r="D105" s="14"/>
    </row>
    <row r="106" spans="1:17" ht="15.75" thickBot="1">
      <c r="A106" s="13" t="s">
        <v>94</v>
      </c>
      <c r="B106" s="31"/>
      <c r="D106" s="14"/>
    </row>
    <row r="107" spans="1:17" ht="27" customHeight="1" thickBot="1">
      <c r="A107" s="102" t="s">
        <v>95</v>
      </c>
      <c r="B107" s="103"/>
      <c r="D107" s="14"/>
      <c r="G107"/>
    </row>
    <row r="108" spans="1:17" ht="45" customHeight="1" thickBot="1">
      <c r="A108" s="104" t="s">
        <v>96</v>
      </c>
      <c r="B108" s="105"/>
      <c r="D108" s="14"/>
      <c r="G108"/>
    </row>
    <row r="109" spans="1:17">
      <c r="D109" s="14"/>
    </row>
    <row r="110" spans="1:17">
      <c r="D110" s="14"/>
    </row>
    <row r="111" spans="1:17">
      <c r="D111" s="14"/>
    </row>
    <row r="112" spans="1:17">
      <c r="D112" s="14"/>
    </row>
    <row r="113" spans="4:4">
      <c r="D113" s="14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A54" zoomScale="90" zoomScaleNormal="90" workbookViewId="0">
      <selection activeCell="A9" sqref="A9:A10"/>
    </sheetView>
  </sheetViews>
  <sheetFormatPr baseColWidth="10" defaultColWidth="11.42578125" defaultRowHeight="15"/>
  <cols>
    <col min="1" max="1" width="89.42578125" style="20" customWidth="1"/>
    <col min="2" max="2" width="24.28515625" style="20" bestFit="1" customWidth="1"/>
    <col min="3" max="3" width="23.42578125" style="20" bestFit="1" customWidth="1"/>
    <col min="4" max="4" width="16" style="20" bestFit="1" customWidth="1"/>
    <col min="5" max="5" width="14.5703125" style="20" customWidth="1"/>
    <col min="6" max="8" width="14.7109375" style="20" customWidth="1"/>
    <col min="9" max="9" width="16" style="20" customWidth="1"/>
    <col min="10" max="10" width="14.5703125" style="20" customWidth="1"/>
    <col min="11" max="11" width="14.7109375" style="20" customWidth="1"/>
    <col min="12" max="13" width="14.85546875" style="20" customWidth="1"/>
    <col min="14" max="14" width="14.7109375" style="20" customWidth="1"/>
    <col min="15" max="15" width="15.42578125" style="20" customWidth="1"/>
    <col min="16" max="16" width="15.85546875" style="20" customWidth="1"/>
    <col min="17" max="16384" width="11.42578125" style="20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>
      <c r="B8" s="80"/>
      <c r="C8" s="70"/>
      <c r="D8" s="80"/>
      <c r="G8" s="80"/>
      <c r="H8" s="70"/>
      <c r="I8" s="96"/>
    </row>
    <row r="9" spans="1:16" ht="25.5" customHeight="1">
      <c r="A9" s="124" t="s">
        <v>66</v>
      </c>
      <c r="B9" s="125" t="s">
        <v>93</v>
      </c>
      <c r="C9" s="125" t="s">
        <v>92</v>
      </c>
      <c r="D9" s="123" t="s">
        <v>91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>
      <c r="A10" s="124"/>
      <c r="B10" s="125"/>
      <c r="C10" s="125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53845088.090000004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105343390.17</v>
      </c>
    </row>
    <row r="13" spans="1:16" ht="15.7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>
        <v>42333864.420000002</v>
      </c>
      <c r="F13" s="64"/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84644447.800000012</v>
      </c>
    </row>
    <row r="14" spans="1:16" ht="15.7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80">
        <v>2189133.7799999998</v>
      </c>
      <c r="F14" s="64"/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3466957.38</v>
      </c>
    </row>
    <row r="15" spans="1:16" ht="15.7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>
        <v>135684.5</v>
      </c>
      <c r="F15" s="64"/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271369</v>
      </c>
    </row>
    <row r="16" spans="1:16" ht="15.7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>
        <v>2798920.29</v>
      </c>
      <c r="F16" s="64"/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4227107.55</v>
      </c>
    </row>
    <row r="17" spans="1:16" ht="15.7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>
        <v>6387485.0999999996</v>
      </c>
      <c r="F17" s="64"/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12733508.439999999</v>
      </c>
    </row>
    <row r="18" spans="1:16" s="95" customFormat="1" ht="15.75">
      <c r="A18" s="60" t="s">
        <v>7</v>
      </c>
      <c r="B18" s="91">
        <f>+SUM(B19:B27)</f>
        <v>112033000</v>
      </c>
      <c r="C18" s="61">
        <f>+C19+C20+C21+C22+C23+C24+C25+C26+C27</f>
        <v>112033000</v>
      </c>
      <c r="D18" s="61">
        <f>+SUM(D19:D27)</f>
        <v>5939459.2200000007</v>
      </c>
      <c r="E18" s="97">
        <f t="shared" ref="E18:O18" si="1">+SUM(E19:E27)</f>
        <v>6750939.04</v>
      </c>
      <c r="F18" s="97">
        <f t="shared" si="1"/>
        <v>0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12690398.260000002</v>
      </c>
    </row>
    <row r="19" spans="1:16" ht="15.7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>
        <v>728974.42</v>
      </c>
      <c r="F19" s="64"/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1528091.48</v>
      </c>
    </row>
    <row r="20" spans="1:16" ht="15.7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>
        <v>80000</v>
      </c>
      <c r="F20" s="64"/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80000</v>
      </c>
    </row>
    <row r="21" spans="1:16" ht="15.75">
      <c r="A21" s="63" t="s">
        <v>10</v>
      </c>
      <c r="B21" s="89">
        <f>+'P1 Presupuesto Aprobado'!C20</f>
        <v>3450000</v>
      </c>
      <c r="C21" s="54">
        <f>+'P1 Presupuesto Aprobado'!D20</f>
        <v>3450000</v>
      </c>
      <c r="D21" s="80">
        <v>194274.31</v>
      </c>
      <c r="E21" s="68"/>
      <c r="F21" s="64"/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194274.31</v>
      </c>
    </row>
    <row r="22" spans="1:16" ht="15.75">
      <c r="A22" s="63" t="s">
        <v>11</v>
      </c>
      <c r="B22" s="89">
        <f>+'P1 Presupuesto Aprobado'!C21</f>
        <v>40030000</v>
      </c>
      <c r="C22" s="54">
        <f>+'P1 Presupuesto Aprobado'!D21</f>
        <v>41030000</v>
      </c>
      <c r="D22" s="80">
        <v>2558457.75</v>
      </c>
      <c r="E22" s="68">
        <v>3221124.97</v>
      </c>
      <c r="F22" s="64"/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5779582.7200000007</v>
      </c>
    </row>
    <row r="23" spans="1:16" ht="15.75">
      <c r="A23" s="63" t="s">
        <v>12</v>
      </c>
      <c r="B23" s="89">
        <f>+'P1 Presupuesto Aprobado'!C22</f>
        <v>13553000</v>
      </c>
      <c r="C23" s="54">
        <f>+'P1 Presupuesto Aprobado'!D22</f>
        <v>13553000</v>
      </c>
      <c r="D23" s="80">
        <v>758610</v>
      </c>
      <c r="E23" s="70">
        <v>1095022.7</v>
      </c>
      <c r="F23" s="64"/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1853632.7</v>
      </c>
    </row>
    <row r="24" spans="1:16" ht="15.75">
      <c r="A24" s="63" t="s">
        <v>13</v>
      </c>
      <c r="B24" s="89">
        <f>+'P1 Presupuesto Aprobado'!C23</f>
        <v>17550000</v>
      </c>
      <c r="C24" s="54">
        <f>+'P1 Presupuesto Aprobado'!D23</f>
        <v>17550000</v>
      </c>
      <c r="D24" s="80">
        <v>858703.33</v>
      </c>
      <c r="E24" s="68">
        <v>851511.58</v>
      </c>
      <c r="F24" s="64"/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1710214.91</v>
      </c>
    </row>
    <row r="25" spans="1:16" ht="15.7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>
        <v>726519.38</v>
      </c>
      <c r="F25" s="64"/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1035048.0800000001</v>
      </c>
    </row>
    <row r="26" spans="1:16" ht="15.75">
      <c r="A26" s="63" t="s">
        <v>15</v>
      </c>
      <c r="B26" s="89">
        <f>+'P1 Presupuesto Aprobado'!C25</f>
        <v>15000000</v>
      </c>
      <c r="C26" s="54">
        <f>+'P1 Presupuesto Aprobado'!D25</f>
        <v>14000000</v>
      </c>
      <c r="D26" s="80">
        <v>59000.07</v>
      </c>
      <c r="E26" s="64"/>
      <c r="F26" s="64"/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59000.07</v>
      </c>
    </row>
    <row r="27" spans="1:16" ht="15.7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>
        <v>47785.99</v>
      </c>
      <c r="F27" s="64"/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450553.99</v>
      </c>
    </row>
    <row r="28" spans="1:16" s="95" customFormat="1" ht="15.75">
      <c r="A28" s="60" t="s">
        <v>17</v>
      </c>
      <c r="B28" s="91">
        <f>+SUM(B29:B37)</f>
        <v>14460000</v>
      </c>
      <c r="C28" s="61">
        <f>C29+C30+C31+C32+C33+C34+C35+C36+C37</f>
        <v>15460000</v>
      </c>
      <c r="D28" s="97">
        <f>+SUM(D29:D37)</f>
        <v>1157246.31</v>
      </c>
      <c r="E28" s="97">
        <f t="shared" ref="E28:O28" si="3">+SUM(E29:E37)</f>
        <v>682179.83000000007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1839426.1400000001</v>
      </c>
    </row>
    <row r="29" spans="1:16" ht="15.7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4">
        <v>242220</v>
      </c>
      <c r="F29" s="64"/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242220</v>
      </c>
    </row>
    <row r="30" spans="1:16" ht="15.7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/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0</v>
      </c>
    </row>
    <row r="31" spans="1:16" ht="15.7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>
        <v>49248.480000000003</v>
      </c>
      <c r="F31" s="64"/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49248.480000000003</v>
      </c>
    </row>
    <row r="32" spans="1:16" ht="15.7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7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0</v>
      </c>
    </row>
    <row r="34" spans="1:16" ht="15.7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/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0</v>
      </c>
    </row>
    <row r="35" spans="1:16" ht="15.7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4">
        <v>252196.32</v>
      </c>
      <c r="F35" s="64"/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481282.62</v>
      </c>
    </row>
    <row r="36" spans="1:16" ht="15.7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75">
      <c r="A37" s="63" t="s">
        <v>26</v>
      </c>
      <c r="B37" s="89">
        <f>+'P1 Presupuesto Aprobado'!C36</f>
        <v>4710000</v>
      </c>
      <c r="C37" s="54">
        <f>+'P1 Presupuesto Aprobado'!D36</f>
        <v>5710000</v>
      </c>
      <c r="D37" s="80">
        <v>928160.01</v>
      </c>
      <c r="E37" s="64">
        <v>138515.03</v>
      </c>
      <c r="F37" s="64"/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1066675.04</v>
      </c>
    </row>
    <row r="38" spans="1:16" ht="15.75" hidden="1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75" hidden="1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75" hidden="1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75" hidden="1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75" hidden="1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75" hidden="1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75" hidden="1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75" hidden="1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75" hidden="1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75" hidden="1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75" hidden="1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75" hidden="1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75" hidden="1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75" hidden="1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75" hidden="1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hidden="1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7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430542.58999999997</v>
      </c>
      <c r="F54" s="67">
        <f t="shared" si="6"/>
        <v>0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430542.58999999997</v>
      </c>
    </row>
    <row r="55" spans="1:16" ht="15.7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>
        <v>73137.11</v>
      </c>
      <c r="F55" s="72"/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73137.11</v>
      </c>
    </row>
    <row r="56" spans="1:16" ht="15.7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7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7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7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>
        <v>357405.48</v>
      </c>
      <c r="F59" s="64"/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357405.48</v>
      </c>
    </row>
    <row r="60" spans="1:16" ht="15.7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7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7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7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75" hidden="1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75" hidden="1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75" hidden="1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75" hidden="1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75" hidden="1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75" hidden="1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75" hidden="1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75" hidden="1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75" hidden="1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75" hidden="1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75" hidden="1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75" hidden="1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75" hidden="1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75" hidden="1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75" hidden="1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75" hidden="1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75" hidden="1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75" hidden="1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75" hidden="1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75" hidden="1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" hidden="1" customHeight="1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4.95" customHeight="1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61708749.550000004</v>
      </c>
      <c r="F85" s="61">
        <f>F12+F18+F28+F38+F47+F54+F64+F69+F72</f>
        <v>0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120303757.16000001</v>
      </c>
    </row>
    <row r="86" spans="1:17">
      <c r="B86" s="70"/>
      <c r="N86" s="80"/>
    </row>
    <row r="87" spans="1:17">
      <c r="B87" s="69"/>
      <c r="C87" s="82"/>
      <c r="N87" s="69"/>
    </row>
    <row r="88" spans="1:17" ht="15.75">
      <c r="A88" s="77" t="s">
        <v>98</v>
      </c>
      <c r="H88" s="78"/>
      <c r="I88" s="78"/>
      <c r="J88" s="78"/>
      <c r="K88" s="78"/>
      <c r="L88" s="121" t="s">
        <v>102</v>
      </c>
      <c r="M88" s="121"/>
      <c r="N88" s="121"/>
      <c r="O88" s="121"/>
      <c r="P88" s="78"/>
      <c r="Q88" s="78"/>
    </row>
    <row r="89" spans="1:17" ht="21" customHeight="1">
      <c r="C89" s="82"/>
      <c r="H89" s="80"/>
    </row>
    <row r="90" spans="1:17" ht="23.25" customHeight="1">
      <c r="A90" s="33" t="s">
        <v>99</v>
      </c>
      <c r="H90" s="79"/>
      <c r="I90" s="79"/>
      <c r="J90" s="79"/>
      <c r="K90" s="79"/>
      <c r="L90" s="122" t="s">
        <v>103</v>
      </c>
      <c r="M90" s="122"/>
      <c r="N90" s="122"/>
      <c r="O90" s="122"/>
      <c r="P90" s="79"/>
      <c r="Q90" s="79"/>
    </row>
    <row r="91" spans="1:17" ht="15.75">
      <c r="A91" s="77" t="s">
        <v>111</v>
      </c>
      <c r="B91" s="71"/>
      <c r="H91" s="78"/>
      <c r="I91" s="78"/>
      <c r="J91" s="78"/>
      <c r="K91" s="78"/>
      <c r="L91" s="121" t="s">
        <v>109</v>
      </c>
      <c r="M91" s="121"/>
      <c r="N91" s="121"/>
      <c r="O91" s="121"/>
      <c r="P91" s="78"/>
      <c r="Q91" s="78"/>
    </row>
    <row r="92" spans="1:17" ht="15.75">
      <c r="A92" s="77" t="s">
        <v>112</v>
      </c>
      <c r="B92" s="71"/>
      <c r="D92" s="121"/>
      <c r="E92" s="121"/>
      <c r="F92" s="121"/>
      <c r="G92" s="121"/>
      <c r="H92" s="78"/>
      <c r="I92" s="78"/>
      <c r="J92" s="78"/>
      <c r="K92" s="78"/>
      <c r="L92" s="121" t="s">
        <v>104</v>
      </c>
      <c r="M92" s="121"/>
      <c r="N92" s="121"/>
      <c r="O92" s="121"/>
      <c r="P92" s="78"/>
      <c r="Q92" s="78"/>
    </row>
    <row r="93" spans="1:17" ht="15.75">
      <c r="B93" s="71"/>
      <c r="D93" s="121" t="s">
        <v>100</v>
      </c>
      <c r="E93" s="121"/>
      <c r="F93" s="121"/>
      <c r="G93" s="121"/>
    </row>
    <row r="94" spans="1:17" ht="29.25" customHeight="1">
      <c r="B94" s="71"/>
    </row>
    <row r="95" spans="1:17">
      <c r="D95" s="122" t="s">
        <v>99</v>
      </c>
      <c r="E95" s="122"/>
      <c r="F95" s="122"/>
      <c r="G95" s="122"/>
    </row>
    <row r="96" spans="1:17" ht="15.75">
      <c r="A96" s="19"/>
      <c r="D96" s="121" t="s">
        <v>108</v>
      </c>
      <c r="E96" s="121"/>
      <c r="F96" s="121"/>
      <c r="G96" s="121"/>
    </row>
    <row r="97" spans="1:7" ht="15.75">
      <c r="A97" s="19"/>
      <c r="B97" s="21"/>
      <c r="D97" s="121" t="s">
        <v>101</v>
      </c>
      <c r="E97" s="121"/>
      <c r="F97" s="121"/>
      <c r="G97" s="121"/>
    </row>
    <row r="98" spans="1:7" ht="15.6" customHeight="1">
      <c r="A98" s="19"/>
    </row>
    <row r="99" spans="1:7" ht="393" customHeight="1">
      <c r="A99" s="19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5" right="0.25" top="0.75" bottom="0.75" header="0.3" footer="0.3"/>
  <pageSetup paperSize="5" scale="51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56:P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topLeftCell="A37" zoomScale="90" zoomScaleNormal="90" workbookViewId="0">
      <selection activeCell="A55" sqref="A55"/>
    </sheetView>
  </sheetViews>
  <sheetFormatPr baseColWidth="10" defaultColWidth="11.42578125" defaultRowHeight="15"/>
  <cols>
    <col min="1" max="1" width="89.42578125" style="20" customWidth="1"/>
    <col min="2" max="2" width="24.28515625" style="20" hidden="1" customWidth="1"/>
    <col min="3" max="3" width="23.42578125" style="20" hidden="1" customWidth="1"/>
    <col min="4" max="4" width="16" style="20" bestFit="1" customWidth="1"/>
    <col min="5" max="5" width="14.5703125" style="20" customWidth="1"/>
    <col min="6" max="8" width="14.7109375" style="20" customWidth="1"/>
    <col min="9" max="9" width="16" style="20" customWidth="1"/>
    <col min="10" max="10" width="14.5703125" style="20" customWidth="1"/>
    <col min="11" max="11" width="14.7109375" style="20" customWidth="1"/>
    <col min="12" max="13" width="14.85546875" style="20" customWidth="1"/>
    <col min="14" max="14" width="14.7109375" style="20" customWidth="1"/>
    <col min="15" max="15" width="15.42578125" style="20" customWidth="1"/>
    <col min="16" max="16" width="15.85546875" style="20" customWidth="1"/>
    <col min="17" max="16384" width="11.42578125" style="20"/>
  </cols>
  <sheetData>
    <row r="3" spans="1:16" ht="28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>
      <c r="A4" s="108" t="s">
        <v>97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75">
      <c r="A5" s="119" t="s">
        <v>113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>
      <c r="B8" s="80"/>
      <c r="C8" s="70"/>
      <c r="D8" s="80"/>
      <c r="G8" s="80"/>
      <c r="H8" s="70"/>
      <c r="I8" s="96"/>
    </row>
    <row r="9" spans="1:16" ht="25.5" customHeight="1">
      <c r="A9" s="124" t="s">
        <v>66</v>
      </c>
      <c r="B9" s="125" t="s">
        <v>93</v>
      </c>
      <c r="C9" s="125" t="s">
        <v>92</v>
      </c>
      <c r="D9" s="123" t="s">
        <v>91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>
      <c r="A10" s="124"/>
      <c r="B10" s="125"/>
      <c r="C10" s="125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53845088.090000004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105343390.17</v>
      </c>
    </row>
    <row r="13" spans="1:16" ht="15.7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>
        <v>42333864.420000002</v>
      </c>
      <c r="F13" s="64"/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84644447.800000012</v>
      </c>
    </row>
    <row r="14" spans="1:16" ht="15.7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>
        <v>2189133.7799999998</v>
      </c>
      <c r="F14" s="64"/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3466957.38</v>
      </c>
    </row>
    <row r="15" spans="1:16" ht="15.7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>
        <v>135684.5</v>
      </c>
      <c r="F15" s="64"/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271369</v>
      </c>
    </row>
    <row r="16" spans="1:16" ht="15.7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>
        <v>2798920.29</v>
      </c>
      <c r="F16" s="64"/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4227107.55</v>
      </c>
    </row>
    <row r="17" spans="1:16" ht="15.7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>
        <v>6387485.0999999996</v>
      </c>
      <c r="F17" s="64"/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12733508.439999999</v>
      </c>
    </row>
    <row r="18" spans="1:16" s="95" customFormat="1" ht="15.75">
      <c r="A18" s="60" t="s">
        <v>7</v>
      </c>
      <c r="B18" s="91">
        <f>+SUM(B19:B27)</f>
        <v>112033000</v>
      </c>
      <c r="C18" s="61">
        <f>+C19+C20+C21+C22+C23+C24+C25+C26+C27</f>
        <v>112033000</v>
      </c>
      <c r="D18" s="61">
        <f>+SUM(D19:D27)</f>
        <v>5939459.2200000007</v>
      </c>
      <c r="E18" s="97">
        <f t="shared" ref="E18:O18" si="1">+SUM(E19:E27)</f>
        <v>6750939.04</v>
      </c>
      <c r="F18" s="97">
        <f t="shared" si="1"/>
        <v>0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12690398.260000002</v>
      </c>
    </row>
    <row r="19" spans="1:16" ht="15.7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>
        <v>728974.42</v>
      </c>
      <c r="F19" s="64"/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1528091.48</v>
      </c>
    </row>
    <row r="20" spans="1:16" ht="15.7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>
        <v>80000</v>
      </c>
      <c r="F20" s="64"/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80000</v>
      </c>
    </row>
    <row r="21" spans="1:16" ht="15.75">
      <c r="A21" s="63" t="s">
        <v>10</v>
      </c>
      <c r="B21" s="89">
        <f>+'P1 Presupuesto Aprobado'!C20</f>
        <v>3450000</v>
      </c>
      <c r="C21" s="54">
        <f>+'P1 Presupuesto Aprobado'!D20</f>
        <v>3450000</v>
      </c>
      <c r="D21" s="80">
        <v>194274.31</v>
      </c>
      <c r="E21" s="68"/>
      <c r="F21" s="64"/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194274.31</v>
      </c>
    </row>
    <row r="22" spans="1:16" ht="15.75">
      <c r="A22" s="63" t="s">
        <v>11</v>
      </c>
      <c r="B22" s="89">
        <f>+'P1 Presupuesto Aprobado'!C21</f>
        <v>40030000</v>
      </c>
      <c r="C22" s="54">
        <f>+'P1 Presupuesto Aprobado'!D21</f>
        <v>41030000</v>
      </c>
      <c r="D22" s="80">
        <v>2558457.75</v>
      </c>
      <c r="E22" s="68">
        <v>3221124.97</v>
      </c>
      <c r="F22" s="64"/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5779582.7200000007</v>
      </c>
    </row>
    <row r="23" spans="1:16" ht="15.75">
      <c r="A23" s="63" t="s">
        <v>12</v>
      </c>
      <c r="B23" s="89">
        <f>+'P1 Presupuesto Aprobado'!C22</f>
        <v>13553000</v>
      </c>
      <c r="C23" s="54">
        <f>+'P1 Presupuesto Aprobado'!D22</f>
        <v>13553000</v>
      </c>
      <c r="D23" s="80">
        <v>758610</v>
      </c>
      <c r="E23" s="70">
        <v>1095022.7</v>
      </c>
      <c r="F23" s="64"/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1853632.7</v>
      </c>
    </row>
    <row r="24" spans="1:16" ht="15.75">
      <c r="A24" s="63" t="s">
        <v>13</v>
      </c>
      <c r="B24" s="89">
        <f>+'P1 Presupuesto Aprobado'!C23</f>
        <v>17550000</v>
      </c>
      <c r="C24" s="54">
        <f>+'P1 Presupuesto Aprobado'!D23</f>
        <v>17550000</v>
      </c>
      <c r="D24" s="80">
        <v>858703.33</v>
      </c>
      <c r="E24" s="68">
        <v>851511.58</v>
      </c>
      <c r="F24" s="64"/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1710214.91</v>
      </c>
    </row>
    <row r="25" spans="1:16" ht="15.7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>
        <v>726519.38</v>
      </c>
      <c r="F25" s="64"/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1035048.0800000001</v>
      </c>
    </row>
    <row r="26" spans="1:16" ht="15.75">
      <c r="A26" s="63" t="s">
        <v>15</v>
      </c>
      <c r="B26" s="89">
        <f>+'P1 Presupuesto Aprobado'!C25</f>
        <v>15000000</v>
      </c>
      <c r="C26" s="54">
        <f>+'P1 Presupuesto Aprobado'!D25</f>
        <v>14000000</v>
      </c>
      <c r="D26" s="80">
        <v>59000.07</v>
      </c>
      <c r="E26" s="64"/>
      <c r="F26" s="64"/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59000.07</v>
      </c>
    </row>
    <row r="27" spans="1:16" ht="15.7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>
        <v>47785.99</v>
      </c>
      <c r="F27" s="64"/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450553.99</v>
      </c>
    </row>
    <row r="28" spans="1:16" s="95" customFormat="1" ht="15.75">
      <c r="A28" s="60" t="s">
        <v>17</v>
      </c>
      <c r="B28" s="91">
        <f>+SUM(B29:B37)</f>
        <v>14460000</v>
      </c>
      <c r="C28" s="61">
        <f>C29+C30+C31+C32+C33+C34+C35+C36+C37</f>
        <v>15460000</v>
      </c>
      <c r="D28" s="97">
        <f>+SUM(D29:D37)</f>
        <v>1157246.31</v>
      </c>
      <c r="E28" s="97">
        <f t="shared" ref="E28:O28" si="3">+SUM(E29:E37)</f>
        <v>682179.83000000007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1839426.1400000001</v>
      </c>
    </row>
    <row r="29" spans="1:16" ht="15.7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4">
        <v>242220</v>
      </c>
      <c r="F29" s="64"/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242220</v>
      </c>
    </row>
    <row r="30" spans="1:16" ht="15.7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/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0</v>
      </c>
    </row>
    <row r="31" spans="1:16" ht="15.7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>
        <v>49248.480000000003</v>
      </c>
      <c r="F31" s="64"/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49248.480000000003</v>
      </c>
    </row>
    <row r="32" spans="1:16" ht="15.7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7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0</v>
      </c>
    </row>
    <row r="34" spans="1:16" ht="15.7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/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0</v>
      </c>
    </row>
    <row r="35" spans="1:16" ht="15.7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4">
        <v>252196.32</v>
      </c>
      <c r="F35" s="64"/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481282.62</v>
      </c>
    </row>
    <row r="36" spans="1:16" ht="15.7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75">
      <c r="A37" s="63" t="s">
        <v>26</v>
      </c>
      <c r="B37" s="89">
        <f>+'P1 Presupuesto Aprobado'!C36</f>
        <v>4710000</v>
      </c>
      <c r="C37" s="54">
        <f>+'P1 Presupuesto Aprobado'!D36</f>
        <v>5710000</v>
      </c>
      <c r="D37" s="80">
        <v>928160.01</v>
      </c>
      <c r="E37" s="64">
        <v>138515.03</v>
      </c>
      <c r="F37" s="64"/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1066675.04</v>
      </c>
    </row>
    <row r="38" spans="1:16" ht="15.75" hidden="1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75" hidden="1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75" hidden="1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75" hidden="1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75" hidden="1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75" hidden="1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75" hidden="1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75" hidden="1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75" hidden="1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75" hidden="1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75" hidden="1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75" hidden="1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75" hidden="1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75" hidden="1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75" hidden="1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hidden="1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7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430542.58999999997</v>
      </c>
      <c r="F54" s="67">
        <f t="shared" si="6"/>
        <v>0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430542.58999999997</v>
      </c>
    </row>
    <row r="55" spans="1:16" ht="15.7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>
        <v>73137.11</v>
      </c>
      <c r="F55" s="72"/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73137.11</v>
      </c>
    </row>
    <row r="56" spans="1:16" ht="15.7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7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7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7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>
        <v>357405.48</v>
      </c>
      <c r="F59" s="64"/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357405.48</v>
      </c>
    </row>
    <row r="60" spans="1:16" ht="15.7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7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7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7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75" hidden="1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75" hidden="1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75" hidden="1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75" hidden="1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75" hidden="1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75" hidden="1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75" hidden="1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75" hidden="1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75" hidden="1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75" hidden="1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75" hidden="1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75" hidden="1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75" hidden="1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75" hidden="1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75" hidden="1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75" hidden="1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75" hidden="1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75" hidden="1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75" hidden="1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75" hidden="1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" hidden="1" customHeight="1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4.95" customHeight="1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61708749.550000004</v>
      </c>
      <c r="F85" s="61">
        <f>F12+F18+F28+F38+F47+F54+F64+F69+F72</f>
        <v>0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120303757.16000001</v>
      </c>
    </row>
    <row r="86" spans="1:17">
      <c r="B86" s="70"/>
      <c r="N86" s="80"/>
    </row>
    <row r="87" spans="1:17">
      <c r="B87" s="69"/>
      <c r="C87" s="82"/>
      <c r="N87" s="69"/>
    </row>
    <row r="88" spans="1:17" ht="15.75">
      <c r="A88" s="98" t="s">
        <v>98</v>
      </c>
      <c r="H88" s="78"/>
      <c r="I88" s="78"/>
      <c r="J88" s="78"/>
      <c r="K88" s="78"/>
      <c r="L88" s="121" t="s">
        <v>102</v>
      </c>
      <c r="M88" s="121"/>
      <c r="N88" s="121"/>
      <c r="O88" s="121"/>
      <c r="P88" s="78"/>
      <c r="Q88" s="78"/>
    </row>
    <row r="89" spans="1:17" ht="21" customHeight="1">
      <c r="C89" s="82"/>
      <c r="H89" s="80"/>
    </row>
    <row r="90" spans="1:17" ht="23.25" customHeight="1">
      <c r="A90" s="99" t="s">
        <v>99</v>
      </c>
      <c r="H90" s="79"/>
      <c r="I90" s="79"/>
      <c r="J90" s="79"/>
      <c r="K90" s="79"/>
      <c r="L90" s="122" t="s">
        <v>103</v>
      </c>
      <c r="M90" s="122"/>
      <c r="N90" s="122"/>
      <c r="O90" s="122"/>
      <c r="P90" s="79"/>
      <c r="Q90" s="79"/>
    </row>
    <row r="91" spans="1:17" ht="15.75">
      <c r="A91" s="98" t="s">
        <v>111</v>
      </c>
      <c r="B91" s="71"/>
      <c r="H91" s="78"/>
      <c r="I91" s="78"/>
      <c r="J91" s="78"/>
      <c r="K91" s="78"/>
      <c r="L91" s="121" t="s">
        <v>109</v>
      </c>
      <c r="M91" s="121"/>
      <c r="N91" s="121"/>
      <c r="O91" s="121"/>
      <c r="P91" s="78"/>
      <c r="Q91" s="78"/>
    </row>
    <row r="92" spans="1:17" ht="15.75">
      <c r="A92" s="98" t="s">
        <v>112</v>
      </c>
      <c r="B92" s="71"/>
      <c r="D92" s="121"/>
      <c r="E92" s="121"/>
      <c r="F92" s="121"/>
      <c r="G92" s="121"/>
      <c r="H92" s="78"/>
      <c r="I92" s="78"/>
      <c r="J92" s="78"/>
      <c r="K92" s="78"/>
      <c r="L92" s="121" t="s">
        <v>104</v>
      </c>
      <c r="M92" s="121"/>
      <c r="N92" s="121"/>
      <c r="O92" s="121"/>
      <c r="P92" s="78"/>
      <c r="Q92" s="78"/>
    </row>
    <row r="93" spans="1:17" ht="15.75">
      <c r="B93" s="71"/>
      <c r="D93" s="121" t="s">
        <v>100</v>
      </c>
      <c r="E93" s="121"/>
      <c r="F93" s="121"/>
      <c r="G93" s="121"/>
    </row>
    <row r="94" spans="1:17" ht="29.25" customHeight="1">
      <c r="B94" s="71"/>
    </row>
    <row r="95" spans="1:17">
      <c r="D95" s="122" t="s">
        <v>99</v>
      </c>
      <c r="E95" s="122"/>
      <c r="F95" s="122"/>
      <c r="G95" s="122"/>
    </row>
    <row r="96" spans="1:17" ht="15.75">
      <c r="A96" s="19"/>
      <c r="D96" s="121" t="s">
        <v>108</v>
      </c>
      <c r="E96" s="121"/>
      <c r="F96" s="121"/>
      <c r="G96" s="121"/>
    </row>
    <row r="97" spans="1:7" ht="15.75">
      <c r="A97" s="19"/>
      <c r="B97" s="21"/>
      <c r="D97" s="121" t="s">
        <v>101</v>
      </c>
      <c r="E97" s="121"/>
      <c r="F97" s="121"/>
      <c r="G97" s="121"/>
    </row>
    <row r="98" spans="1:7" ht="15.6" customHeight="1">
      <c r="A98" s="19"/>
    </row>
    <row r="99" spans="1:7" ht="393" customHeight="1">
      <c r="A99" s="19"/>
    </row>
  </sheetData>
  <mergeCells count="18">
    <mergeCell ref="A9:A10"/>
    <mergeCell ref="B9:B10"/>
    <mergeCell ref="C9:C10"/>
    <mergeCell ref="D9:P9"/>
    <mergeCell ref="L88:O88"/>
    <mergeCell ref="A3:P3"/>
    <mergeCell ref="A4:P4"/>
    <mergeCell ref="A5:P5"/>
    <mergeCell ref="A6:P6"/>
    <mergeCell ref="A7:P7"/>
    <mergeCell ref="D95:G95"/>
    <mergeCell ref="D96:G96"/>
    <mergeCell ref="D97:G97"/>
    <mergeCell ref="L90:O90"/>
    <mergeCell ref="L91:O91"/>
    <mergeCell ref="D92:G92"/>
    <mergeCell ref="L92:O92"/>
    <mergeCell ref="D93:G93"/>
  </mergeCells>
  <pageMargins left="1" right="1" top="1" bottom="1" header="0.5" footer="0.5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2025-03-07T19:16:21Z</cp:lastPrinted>
  <dcterms:created xsi:type="dcterms:W3CDTF">2021-07-29T18:58:50Z</dcterms:created>
  <dcterms:modified xsi:type="dcterms:W3CDTF">2025-03-14T13:30:28Z</dcterms:modified>
</cp:coreProperties>
</file>